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\Desktop\ROZPOČET\2023\Lukáš\výměna kolejnic hnojník\soutěž\"/>
    </mc:Choice>
  </mc:AlternateContent>
  <bookViews>
    <workbookView xWindow="0" yWindow="0" windowWidth="28770" windowHeight="11835" activeTab="2"/>
  </bookViews>
  <sheets>
    <sheet name="Rekapitulace stavby" sheetId="1" r:id="rId1"/>
    <sheet name="SO 01 - Výměna kolejnic v..." sheetId="2" r:id="rId2"/>
    <sheet name="VON - vedlejší a ostatní ..." sheetId="3" r:id="rId3"/>
  </sheets>
  <definedNames>
    <definedName name="_xlnm._FilterDatabase" localSheetId="1" hidden="1">'SO 01 - Výměna kolejnic v...'!$C$118:$K$214</definedName>
    <definedName name="_xlnm._FilterDatabase" localSheetId="2" hidden="1">'VON - vedlejší a ostatní ...'!$C$116:$K$121</definedName>
    <definedName name="_xlnm.Print_Titles" localSheetId="0">'Rekapitulace stavby'!$92:$92</definedName>
    <definedName name="_xlnm.Print_Titles" localSheetId="1">'SO 01 - Výměna kolejnic v...'!$118:$118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Výměna kolejnic v...'!$C$4:$J$76,'SO 01 - Výměna kolejnic v...'!$C$82:$J$100,'SO 01 - Výměna kolejnic v...'!$C$106:$J$214</definedName>
    <definedName name="_xlnm.Print_Area" localSheetId="2">'VON - vedlejší a ostatní ...'!$C$4:$J$76,'VON - vedlejší a ostatní ...'!$C$82:$J$98,'VON - vedlejší a ostatní ...'!$C$104:$J$121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92" i="3"/>
  <c r="J23" i="3"/>
  <c r="J21" i="3"/>
  <c r="E21" i="3"/>
  <c r="J91" i="3" s="1"/>
  <c r="J20" i="3"/>
  <c r="J18" i="3"/>
  <c r="E18" i="3"/>
  <c r="F114" i="3" s="1"/>
  <c r="J17" i="3"/>
  <c r="J15" i="3"/>
  <c r="E15" i="3"/>
  <c r="F113" i="3"/>
  <c r="J14" i="3"/>
  <c r="J12" i="3"/>
  <c r="J89" i="3"/>
  <c r="E7" i="3"/>
  <c r="E107" i="3"/>
  <c r="J37" i="2"/>
  <c r="J36" i="2"/>
  <c r="AY95" i="1" s="1"/>
  <c r="J35" i="2"/>
  <c r="AX95" i="1" s="1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/>
  <c r="J23" i="2"/>
  <c r="J21" i="2"/>
  <c r="E21" i="2"/>
  <c r="J115" i="2" s="1"/>
  <c r="J20" i="2"/>
  <c r="J18" i="2"/>
  <c r="E18" i="2"/>
  <c r="F92" i="2" s="1"/>
  <c r="J17" i="2"/>
  <c r="J15" i="2"/>
  <c r="E15" i="2"/>
  <c r="F115" i="2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J135" i="2"/>
  <c r="J152" i="2"/>
  <c r="BK162" i="2"/>
  <c r="BK170" i="2"/>
  <c r="J136" i="2"/>
  <c r="BK167" i="2"/>
  <c r="BK163" i="2"/>
  <c r="BK135" i="2"/>
  <c r="BK154" i="2"/>
  <c r="J142" i="2"/>
  <c r="J144" i="2"/>
  <c r="J137" i="2"/>
  <c r="J122" i="2"/>
  <c r="J121" i="3"/>
  <c r="BK125" i="2"/>
  <c r="BK149" i="2"/>
  <c r="J156" i="2"/>
  <c r="BK141" i="2"/>
  <c r="BK155" i="2"/>
  <c r="J151" i="2"/>
  <c r="J205" i="2"/>
  <c r="J165" i="2"/>
  <c r="BK179" i="2"/>
  <c r="BK210" i="2"/>
  <c r="J194" i="2"/>
  <c r="BK182" i="2"/>
  <c r="J167" i="2"/>
  <c r="J162" i="2"/>
  <c r="J145" i="2"/>
  <c r="BK211" i="2"/>
  <c r="J211" i="2"/>
  <c r="BK191" i="2"/>
  <c r="J179" i="2"/>
  <c r="J166" i="2"/>
  <c r="J164" i="2"/>
  <c r="J134" i="2"/>
  <c r="J131" i="2"/>
  <c r="J141" i="2"/>
  <c r="J125" i="2"/>
  <c r="BK152" i="2"/>
  <c r="BK140" i="2"/>
  <c r="BK138" i="2"/>
  <c r="BK123" i="2"/>
  <c r="J210" i="2"/>
  <c r="J163" i="2"/>
  <c r="BK156" i="2"/>
  <c r="BK147" i="2"/>
  <c r="J133" i="2"/>
  <c r="BK131" i="2"/>
  <c r="J138" i="2"/>
  <c r="BK120" i="3"/>
  <c r="BK119" i="3"/>
  <c r="J120" i="3"/>
  <c r="BK159" i="2"/>
  <c r="J169" i="2"/>
  <c r="J150" i="2"/>
  <c r="J149" i="2"/>
  <c r="J158" i="2"/>
  <c r="J172" i="2"/>
  <c r="BK165" i="2"/>
  <c r="BK134" i="2"/>
  <c r="J191" i="2"/>
  <c r="J168" i="2"/>
  <c r="J170" i="2"/>
  <c r="BK160" i="2"/>
  <c r="BK137" i="2"/>
  <c r="BK172" i="2"/>
  <c r="J140" i="2"/>
  <c r="BK153" i="2"/>
  <c r="J154" i="2"/>
  <c r="BK151" i="2"/>
  <c r="BK168" i="2"/>
  <c r="BK133" i="2"/>
  <c r="BK143" i="2"/>
  <c r="J159" i="2"/>
  <c r="BK205" i="2"/>
  <c r="BK169" i="2"/>
  <c r="BK166" i="2"/>
  <c r="J161" i="2"/>
  <c r="BK158" i="2"/>
  <c r="J155" i="2"/>
  <c r="J123" i="2"/>
  <c r="BK194" i="2"/>
  <c r="J182" i="2"/>
  <c r="BK176" i="2"/>
  <c r="BK164" i="2"/>
  <c r="J160" i="2"/>
  <c r="BK142" i="2"/>
  <c r="J124" i="2"/>
  <c r="BK150" i="2"/>
  <c r="BK124" i="2"/>
  <c r="J147" i="2"/>
  <c r="BK139" i="2"/>
  <c r="J139" i="2"/>
  <c r="BK122" i="2"/>
  <c r="BK161" i="2"/>
  <c r="J153" i="2"/>
  <c r="BK144" i="2"/>
  <c r="J143" i="2"/>
  <c r="BK136" i="2"/>
  <c r="BK145" i="2"/>
  <c r="BK121" i="3"/>
  <c r="J119" i="3"/>
  <c r="J176" i="2"/>
  <c r="AS94" i="1"/>
  <c r="BK121" i="2" l="1"/>
  <c r="J121" i="2" s="1"/>
  <c r="J98" i="2" s="1"/>
  <c r="T121" i="2"/>
  <c r="T120" i="2" s="1"/>
  <c r="BK157" i="2"/>
  <c r="J157" i="2" s="1"/>
  <c r="J99" i="2" s="1"/>
  <c r="R157" i="2"/>
  <c r="BK118" i="3"/>
  <c r="J118" i="3" s="1"/>
  <c r="J97" i="3" s="1"/>
  <c r="P157" i="2"/>
  <c r="P118" i="3"/>
  <c r="P117" i="3" s="1"/>
  <c r="AU96" i="1" s="1"/>
  <c r="P121" i="2"/>
  <c r="P120" i="2"/>
  <c r="T157" i="2"/>
  <c r="R118" i="3"/>
  <c r="R117" i="3" s="1"/>
  <c r="R121" i="2"/>
  <c r="R120" i="2" s="1"/>
  <c r="R119" i="2" s="1"/>
  <c r="T118" i="3"/>
  <c r="T117" i="3" s="1"/>
  <c r="E85" i="3"/>
  <c r="F91" i="3"/>
  <c r="J111" i="3"/>
  <c r="J113" i="3"/>
  <c r="BE121" i="3"/>
  <c r="BE119" i="3"/>
  <c r="F92" i="3"/>
  <c r="J114" i="3"/>
  <c r="BE120" i="3"/>
  <c r="F91" i="2"/>
  <c r="J113" i="2"/>
  <c r="BE142" i="2"/>
  <c r="BE205" i="2"/>
  <c r="J92" i="2"/>
  <c r="F116" i="2"/>
  <c r="BE131" i="2"/>
  <c r="BE135" i="2"/>
  <c r="BE137" i="2"/>
  <c r="BE210" i="2"/>
  <c r="E109" i="2"/>
  <c r="BE149" i="2"/>
  <c r="BE143" i="2"/>
  <c r="BE144" i="2"/>
  <c r="BE154" i="2"/>
  <c r="BE156" i="2"/>
  <c r="BE158" i="2"/>
  <c r="BE161" i="2"/>
  <c r="J91" i="2"/>
  <c r="BE136" i="2"/>
  <c r="BE145" i="2"/>
  <c r="BE147" i="2"/>
  <c r="BE152" i="2"/>
  <c r="BE159" i="2"/>
  <c r="BE162" i="2"/>
  <c r="BE165" i="2"/>
  <c r="BE167" i="2"/>
  <c r="BE169" i="2"/>
  <c r="BE211" i="2"/>
  <c r="BE123" i="2"/>
  <c r="BE124" i="2"/>
  <c r="BE134" i="2"/>
  <c r="BE141" i="2"/>
  <c r="BE164" i="2"/>
  <c r="BE168" i="2"/>
  <c r="BE172" i="2"/>
  <c r="BE176" i="2"/>
  <c r="BE182" i="2"/>
  <c r="BE191" i="2"/>
  <c r="BE163" i="2"/>
  <c r="BE170" i="2"/>
  <c r="BE138" i="2"/>
  <c r="BE139" i="2"/>
  <c r="BE150" i="2"/>
  <c r="BE155" i="2"/>
  <c r="BE166" i="2"/>
  <c r="BE179" i="2"/>
  <c r="BE194" i="2"/>
  <c r="BE122" i="2"/>
  <c r="BE125" i="2"/>
  <c r="BE133" i="2"/>
  <c r="BE140" i="2"/>
  <c r="BE151" i="2"/>
  <c r="BE153" i="2"/>
  <c r="BE160" i="2"/>
  <c r="F37" i="3"/>
  <c r="BD96" i="1"/>
  <c r="F35" i="3"/>
  <c r="BB96" i="1"/>
  <c r="J34" i="3"/>
  <c r="AW96" i="1"/>
  <c r="F36" i="2"/>
  <c r="BC95" i="1"/>
  <c r="F35" i="2"/>
  <c r="BB95" i="1" s="1"/>
  <c r="F36" i="3"/>
  <c r="BC96" i="1"/>
  <c r="J34" i="2"/>
  <c r="AW95" i="1" s="1"/>
  <c r="F34" i="2"/>
  <c r="BA95" i="1" s="1"/>
  <c r="F37" i="2"/>
  <c r="BD95" i="1"/>
  <c r="F34" i="3"/>
  <c r="BA96" i="1"/>
  <c r="P119" i="2" l="1"/>
  <c r="AU95" i="1"/>
  <c r="T119" i="2"/>
  <c r="BK120" i="2"/>
  <c r="J120" i="2"/>
  <c r="J97" i="2"/>
  <c r="BK117" i="3"/>
  <c r="J117" i="3"/>
  <c r="J96" i="3"/>
  <c r="AU94" i="1"/>
  <c r="BC94" i="1"/>
  <c r="W32" i="1" s="1"/>
  <c r="BD94" i="1"/>
  <c r="W33" i="1"/>
  <c r="BA94" i="1"/>
  <c r="AW94" i="1" s="1"/>
  <c r="AK30" i="1" s="1"/>
  <c r="J33" i="2"/>
  <c r="AV95" i="1" s="1"/>
  <c r="AT95" i="1" s="1"/>
  <c r="F33" i="3"/>
  <c r="AZ96" i="1" s="1"/>
  <c r="F33" i="2"/>
  <c r="AZ95" i="1" s="1"/>
  <c r="J33" i="3"/>
  <c r="AV96" i="1"/>
  <c r="AT96" i="1"/>
  <c r="BB94" i="1"/>
  <c r="AX94" i="1"/>
  <c r="BK119" i="2" l="1"/>
  <c r="J119" i="2" s="1"/>
  <c r="J96" i="2" s="1"/>
  <c r="J30" i="3"/>
  <c r="AG96" i="1"/>
  <c r="AZ94" i="1"/>
  <c r="AV94" i="1"/>
  <c r="AK29" i="1" s="1"/>
  <c r="W30" i="1"/>
  <c r="W31" i="1"/>
  <c r="AY94" i="1"/>
  <c r="J39" i="3" l="1"/>
  <c r="AN96" i="1"/>
  <c r="J30" i="2"/>
  <c r="AG95" i="1"/>
  <c r="AG94" i="1"/>
  <c r="AK26" i="1" s="1"/>
  <c r="AT94" i="1"/>
  <c r="W29" i="1"/>
  <c r="AN95" i="1" l="1"/>
  <c r="J39" i="2"/>
  <c r="AN94" i="1"/>
  <c r="AK35" i="1"/>
</calcChain>
</file>

<file path=xl/sharedStrings.xml><?xml version="1.0" encoding="utf-8"?>
<sst xmlns="http://schemas.openxmlformats.org/spreadsheetml/2006/main" count="1490" uniqueCount="366">
  <si>
    <t>Export Komplet</t>
  </si>
  <si>
    <t/>
  </si>
  <si>
    <t>2.0</t>
  </si>
  <si>
    <t>ZAMOK</t>
  </si>
  <si>
    <t>False</t>
  </si>
  <si>
    <t>{d72fbf05-8ecd-4704-84fb-7e3ce2d5bc6e}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</si>
  <si>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</si>
  <si>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</si>
  <si>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</si>
  <si>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</si>
  <si>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</si>
  <si>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</si>
  <si>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</si>
  <si>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</si>
  <si>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PA23635230036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</si>
  <si>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</si>
  <si>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</si>
  <si>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Český Těšín - Hnojník</t>
  </si>
  <si>
    <t>KSO:</t>
  </si>
  <si>
    <t>CC-CZ:</t>
  </si>
  <si>
    <t>Místo:</t>
  </si>
  <si>
    <t xml:space="preserve"> </t>
  </si>
  <si>
    <t>Datum:</t>
  </si>
  <si>
    <t>8. 6. 2023</t>
  </si>
  <si>
    <t>Zadavatel:</t>
  </si>
  <si>
    <t>IČ:</t>
  </si>
  <si>
    <t>70994234</t>
  </si>
  <si>
    <t>Správa železnic s.o.,OŘ Ostrava,ST Ostrava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</si>
  <si>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</si>
  <si>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</si>
  <si>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</si>
  <si>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</si>
  <si>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</si>
  <si>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</si>
  <si>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</si>
  <si>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</si>
  <si>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</si>
  <si>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</si>
  <si>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</si>
  <si>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</si>
  <si>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</si>
  <si>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</si>
  <si>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</si>
  <si>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</si>
  <si>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</si>
  <si>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</si>
  <si>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</si>
  <si>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</si>
  <si>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</si>
  <si>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</si>
  <si>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</si>
  <si>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</si>
  <si>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</si>
  <si>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</si>
  <si>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</si>
  <si>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</si>
  <si>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</si>
  <si>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</si>
  <si>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</si>
  <si>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</si>
  <si>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</si>
  <si>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</si>
  <si>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</si>
  <si>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</si>
  <si>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</si>
  <si>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</si>
  <si>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</si>
  <si>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</si>
  <si>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</si>
  <si>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</si>
  <si>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</si>
  <si>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</si>
  <si>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</si>
  <si>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</si>
  <si>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</si>
  <si>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</si>
  <si>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</si>
  <si>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</si>
  <si>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</si>
  <si>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</si>
  <si>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</si>
  <si>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</si>
  <si>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</si>
  <si>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</si>
  <si>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{bb765428-b6db-4c51-b5ae-e6370012feab}</t>
  </si>
  <si>
    <t>2</t>
  </si>
  <si>
    <t>VON</t>
  </si>
  <si>
    <t>vedlejší a ostatní náklady</t>
  </si>
  <si>
    <t>{37ab051b-85a7-4b17-b898-7dc257c3dfc3}</t>
  </si>
  <si>
    <t>KRYCÍ LIST SOUPISU PRACÍ</t>
  </si>
  <si>
    <t>Objekt:</t>
  </si>
  <si>
    <t>SO 01 - Výměna kolejnic v úseku Český Těšín - Hnojník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</si>
  <si>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</si>
  <si>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</si>
  <si>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</si>
  <si>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</si>
  <si>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</si>
  <si>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</si>
  <si>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</si>
  <si>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</si>
  <si>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</si>
  <si>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</si>
  <si>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</si>
  <si>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</si>
  <si>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</si>
  <si>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</si>
  <si>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</si>
  <si>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</si>
  <si>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</si>
  <si>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</si>
  <si>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</si>
  <si>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</si>
  <si>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</si>
  <si>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</si>
  <si>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</si>
  <si>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</si>
  <si>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</si>
  <si>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</si>
  <si>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</si>
  <si>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5905030020</t>
  </si>
  <si>
    <t>Ojedinělá výměna KL mimo lavičku lože zapuštěné</t>
  </si>
  <si>
    <t>m3</t>
  </si>
  <si>
    <t>4</t>
  </si>
  <si>
    <t>-54679878</t>
  </si>
  <si>
    <t>5905105030</t>
  </si>
  <si>
    <t>Doplnění KL kamenivem souvisle strojně v koleji</t>
  </si>
  <si>
    <t>-1958974619</t>
  </si>
  <si>
    <t>3</t>
  </si>
  <si>
    <t>5905115010</t>
  </si>
  <si>
    <t>Příplatek za úpravu nadvýšení KL v oblouku o malém poloměru</t>
  </si>
  <si>
    <t>m</t>
  </si>
  <si>
    <t>1204712906</t>
  </si>
  <si>
    <t>5906005010</t>
  </si>
  <si>
    <t>Ruční výměna pražce v KL otevřeném pražec dřevěný příčný nevystrojený</t>
  </si>
  <si>
    <t>kus</t>
  </si>
  <si>
    <t>1622024737</t>
  </si>
  <si>
    <t>VV</t>
  </si>
  <si>
    <t>30"most 136,184</t>
  </si>
  <si>
    <t>30"most 136,209</t>
  </si>
  <si>
    <t>65"most 133,920</t>
  </si>
  <si>
    <t>55"most 133,690</t>
  </si>
  <si>
    <t>Součet</t>
  </si>
  <si>
    <t>5906045020</t>
  </si>
  <si>
    <t>Příplatek za překážku po obou stranách koleje</t>
  </si>
  <si>
    <t>954164266</t>
  </si>
  <si>
    <t>2*35"překážka</t>
  </si>
  <si>
    <t>6</t>
  </si>
  <si>
    <t>5906110015</t>
  </si>
  <si>
    <t>Oprava rozdělení pražců příčných betonových posun do 5 cm</t>
  </si>
  <si>
    <t>-1058033813</t>
  </si>
  <si>
    <t>7</t>
  </si>
  <si>
    <t>5907025393</t>
  </si>
  <si>
    <t>Výměna kolejnicových pásů současně s výměnou kroužků a pryžové podložky, tvar S49, T, 49E1</t>
  </si>
  <si>
    <t>-828575500</t>
  </si>
  <si>
    <t>8</t>
  </si>
  <si>
    <t>5907050120</t>
  </si>
  <si>
    <t>Dělení kolejnic kyslíkem, soustavy S49 nebo T</t>
  </si>
  <si>
    <t>-1833365275</t>
  </si>
  <si>
    <t>9</t>
  </si>
  <si>
    <t>5908010135</t>
  </si>
  <si>
    <t>Zřízení kolejnicového styku s rozřezem a vrtáním - 4 otvory tvar S49, T</t>
  </si>
  <si>
    <t>styk</t>
  </si>
  <si>
    <t>-634582546</t>
  </si>
  <si>
    <t>10</t>
  </si>
  <si>
    <t>5908087020</t>
  </si>
  <si>
    <t>Ojedinělá demontáž drobného kolejiva (svěrky, spony, šrouby, kroužky, vložky, podložky)</t>
  </si>
  <si>
    <t>1454987715</t>
  </si>
  <si>
    <t>11</t>
  </si>
  <si>
    <t>5909032020</t>
  </si>
  <si>
    <t>Přesná úprava GPK koleje směrové a výškové uspořádání pražce betonové</t>
  </si>
  <si>
    <t>km</t>
  </si>
  <si>
    <t>75804734</t>
  </si>
  <si>
    <t>12</t>
  </si>
  <si>
    <t>5910020030</t>
  </si>
  <si>
    <t>Svařování kolejnic termitem plný předehřev standardní spára svar sériový tv. S49</t>
  </si>
  <si>
    <t>svar</t>
  </si>
  <si>
    <t>1639551943</t>
  </si>
  <si>
    <t>13</t>
  </si>
  <si>
    <t>5910035030</t>
  </si>
  <si>
    <t>Dosažení dovolené upínací teploty v BK prodloužením kolejnicového pásu v koleji tv. S49</t>
  </si>
  <si>
    <t>-1328977819</t>
  </si>
  <si>
    <t>14</t>
  </si>
  <si>
    <t>5910040315</t>
  </si>
  <si>
    <t>Umožnění volné dilatace kolejnice demontáž upevňovadel s osazením kluzných podložek</t>
  </si>
  <si>
    <t>1326865417</t>
  </si>
  <si>
    <t>5910040415</t>
  </si>
  <si>
    <t>Umožnění volné dilatace kolejnice montáž upevňovadel s odstraněním kluzných podložek</t>
  </si>
  <si>
    <t>1882693916</t>
  </si>
  <si>
    <t>16</t>
  </si>
  <si>
    <t>5910045015</t>
  </si>
  <si>
    <t>Zajištění polohy kolejnice bočními válečkovými opěrkami</t>
  </si>
  <si>
    <t>-1700066508</t>
  </si>
  <si>
    <t>17</t>
  </si>
  <si>
    <t>5910136010</t>
  </si>
  <si>
    <t>Montáž pražcové kotvy v koleji</t>
  </si>
  <si>
    <t>1019340893</t>
  </si>
  <si>
    <t>18</t>
  </si>
  <si>
    <t>5911707025</t>
  </si>
  <si>
    <t>Demontáž pojistných úhelníků na mostech tvar S49, T, A</t>
  </si>
  <si>
    <t>1166275418</t>
  </si>
  <si>
    <t>8*10"před mostem</t>
  </si>
  <si>
    <t>19</t>
  </si>
  <si>
    <t>5911709025</t>
  </si>
  <si>
    <t>Montáž pojistných úhelníků na mostech tvar S49, T, A</t>
  </si>
  <si>
    <t>-391425476</t>
  </si>
  <si>
    <t>20</t>
  </si>
  <si>
    <t>M</t>
  </si>
  <si>
    <t>5960101005</t>
  </si>
  <si>
    <t>Pražcové kotvy TDHB pro pražec betonový SB 8</t>
  </si>
  <si>
    <t>359418737</t>
  </si>
  <si>
    <t>5955101000</t>
  </si>
  <si>
    <t>Kamenivo drcené štěrk frakce 31,5/63 třídy BI</t>
  </si>
  <si>
    <t>t</t>
  </si>
  <si>
    <t>209552028</t>
  </si>
  <si>
    <t>22</t>
  </si>
  <si>
    <t>5958128010</t>
  </si>
  <si>
    <t>Komplety ŽS 4 (šroub RS 1, matice M 24, podložka Fe6, svěrka ŽS4)</t>
  </si>
  <si>
    <t>1079020709</t>
  </si>
  <si>
    <t>23</t>
  </si>
  <si>
    <t>5958134075</t>
  </si>
  <si>
    <t>Součásti upevňovací vrtule R1(145)</t>
  </si>
  <si>
    <t>1911162129</t>
  </si>
  <si>
    <t>24</t>
  </si>
  <si>
    <t>5958140000</t>
  </si>
  <si>
    <t>Podkladnice žebrová tv. S4</t>
  </si>
  <si>
    <t>-1780659439</t>
  </si>
  <si>
    <t>25</t>
  </si>
  <si>
    <t>5958158005</t>
  </si>
  <si>
    <t>Podložka pryžová pod patu kolejnice S49 183/126/6</t>
  </si>
  <si>
    <t>1917218441</t>
  </si>
  <si>
    <t>26</t>
  </si>
  <si>
    <t>5958158070</t>
  </si>
  <si>
    <t>Podložka polyetylenová pod podkladnici 380/160/2 (S4, R4)</t>
  </si>
  <si>
    <t>1996004150</t>
  </si>
  <si>
    <t>27</t>
  </si>
  <si>
    <t>5958134040</t>
  </si>
  <si>
    <t>Součásti upevňovací kroužek pružný dvojitý Fe 6</t>
  </si>
  <si>
    <t>2070454770</t>
  </si>
  <si>
    <t>OST</t>
  </si>
  <si>
    <t>Ostatní</t>
  </si>
  <si>
    <t>28</t>
  </si>
  <si>
    <t>7491652012</t>
  </si>
  <si>
    <t>Montáž vnějšího uzemnění uzemňovacích vodičů v zemi z pozinkované oceli (FeZn) přes 120 do 300 mm2</t>
  </si>
  <si>
    <t>512</t>
  </si>
  <si>
    <t>1318633653</t>
  </si>
  <si>
    <t>29</t>
  </si>
  <si>
    <t>7590157040</t>
  </si>
  <si>
    <t>Demontáž uzemnění pasivní ochrany u neelektrizovaných tratí</t>
  </si>
  <si>
    <t>1228292946</t>
  </si>
  <si>
    <t>30</t>
  </si>
  <si>
    <t>7592005050</t>
  </si>
  <si>
    <t>Montáž počítacího bodu (senzoru) RSR 180</t>
  </si>
  <si>
    <t>1620061584</t>
  </si>
  <si>
    <t>31</t>
  </si>
  <si>
    <t>7592005162</t>
  </si>
  <si>
    <t>Montáž balízy do kolejiště pomocí mezikolejnicového upevňovadla (Clamp, Vortok apod)</t>
  </si>
  <si>
    <t>1058815502</t>
  </si>
  <si>
    <t>32</t>
  </si>
  <si>
    <t>7592007160</t>
  </si>
  <si>
    <t>Demontáž balízy úplná včetně upevňovací sady</t>
  </si>
  <si>
    <t>-303097682</t>
  </si>
  <si>
    <t>33</t>
  </si>
  <si>
    <t>7594105330</t>
  </si>
  <si>
    <t>Montáž lanového propojení kolejnicového na betonové pražce do 2,9 m</t>
  </si>
  <si>
    <t>-2028130922</t>
  </si>
  <si>
    <t>34</t>
  </si>
  <si>
    <t>7594107330</t>
  </si>
  <si>
    <t>Demontáž kolejnicového lanového propojení z betonových pražců</t>
  </si>
  <si>
    <t>-186383812</t>
  </si>
  <si>
    <t>35</t>
  </si>
  <si>
    <t>7594305015</t>
  </si>
  <si>
    <t>Montáž součástí počítače náprav neoprénové ochranné hadice se soupravou pro upevnění k pražci</t>
  </si>
  <si>
    <t>808952946</t>
  </si>
  <si>
    <t>36</t>
  </si>
  <si>
    <t>7592007050</t>
  </si>
  <si>
    <t>Demontáž počítacího bodu (senzoru) RSR 180</t>
  </si>
  <si>
    <t>1373436102</t>
  </si>
  <si>
    <t>37</t>
  </si>
  <si>
    <t>7594307015</t>
  </si>
  <si>
    <t>Demontáž součástí počítače náprav neoprénové ochranné hadice se soupravou pro upevnění k pražci</t>
  </si>
  <si>
    <t>397937173</t>
  </si>
  <si>
    <t>38</t>
  </si>
  <si>
    <t>7598095085</t>
  </si>
  <si>
    <t>Přezkoušení a regulace senzoru počítacího bodu</t>
  </si>
  <si>
    <t>-2142868215</t>
  </si>
  <si>
    <t>39</t>
  </si>
  <si>
    <t>7598095090</t>
  </si>
  <si>
    <t>Přezkoušení a regulace počítače náprav včetně vyhotovení protokolu za 1 úsek</t>
  </si>
  <si>
    <t>235182290</t>
  </si>
  <si>
    <t>40</t>
  </si>
  <si>
    <t>9901000200</t>
  </si>
  <si>
    <t>Doprava obousměrná mechanizací o nosnosti do 3,5 t elektrosoučástek, montážního materiálu, kameniva, písku, dlažebních kostek, suti, atd. do 20 km</t>
  </si>
  <si>
    <t>-2032387108</t>
  </si>
  <si>
    <t>0,951"drobné kolejivo do FM</t>
  </si>
  <si>
    <t>41</t>
  </si>
  <si>
    <t>9901000300</t>
  </si>
  <si>
    <t>Doprava obousměrná mechanizací o nosnosti do 3,5 t elektrosoučástek, montážního materiálu, kameniva, písku, dlažebních kostek, suti, atd. do 30 km</t>
  </si>
  <si>
    <t>-1185018369</t>
  </si>
  <si>
    <t>18,720"staré pražce dřevěné</t>
  </si>
  <si>
    <t>18,720"nové pražce dřevěné</t>
  </si>
  <si>
    <t>42</t>
  </si>
  <si>
    <t>9902200100</t>
  </si>
  <si>
    <t>Doprava obousměrná mechanizací o nosnosti přes 3,5 t objemnějšího kusového materiálu (prefabrikátů, stožárů, výhybek, rozvaděčů, vybouraných hmot atd.) do 10 km</t>
  </si>
  <si>
    <t>-1823980181</t>
  </si>
  <si>
    <t>2*148,17" kolejnice do ČTěšín kolej 240</t>
  </si>
  <si>
    <t>43</t>
  </si>
  <si>
    <t>9902200300</t>
  </si>
  <si>
    <t>Doprava obousměrná mechanizací o nosnosti přes 3,5 t objemnějšího kusového materiálu (prefabrikátů, stožárů, výhybek, rozvaděčů, vybouraných hmot atd.) do 30 km</t>
  </si>
  <si>
    <t>-1123971872</t>
  </si>
  <si>
    <t>0,860"odvoz pryžových podložek na skládku</t>
  </si>
  <si>
    <t>44</t>
  </si>
  <si>
    <t>9902300700</t>
  </si>
  <si>
    <t>Doprava jednosměrná mechanizací o nosnosti přes 3,5 t sypanin (kameniva, písku, suti, dlažebních kostek, atd.) do 100 km</t>
  </si>
  <si>
    <t>869891428</t>
  </si>
  <si>
    <t>2,716"kotvy</t>
  </si>
  <si>
    <t>0,418"nové svěrky ŽS4</t>
  </si>
  <si>
    <t>0,250"vrtule R1</t>
  </si>
  <si>
    <t>1,022"podkladnice žebrová</t>
  </si>
  <si>
    <t>0,828"pryžové podložky</t>
  </si>
  <si>
    <t>0,032"podložka polyetylenová pod podkl.</t>
  </si>
  <si>
    <t>0,871"Fe6</t>
  </si>
  <si>
    <t>45</t>
  </si>
  <si>
    <t>9902400600</t>
  </si>
  <si>
    <t>Doprava jednosměrná mechanizací o nosnosti přes 3,5 t objemnějšího kusového materiálu (prefabrikátů, stožárů, výhybek, rozvaděčů, vybouraných hmot atd.) do 80 km</t>
  </si>
  <si>
    <t>-1435652994</t>
  </si>
  <si>
    <t>935"nový štěrk</t>
  </si>
  <si>
    <t>46</t>
  </si>
  <si>
    <t>9902900200</t>
  </si>
  <si>
    <t>Naložení objemnějšího kusového materiálu, vybouraných hmot</t>
  </si>
  <si>
    <t>1128832489</t>
  </si>
  <si>
    <t>148,170"staré kolejnice</t>
  </si>
  <si>
    <t>0,418"komplety ŽS</t>
  </si>
  <si>
    <t>0,011"podložka polyetylenová pod podkl.</t>
  </si>
  <si>
    <t>6,24"vlastní nové pražce</t>
  </si>
  <si>
    <t>12,480"staré pražce</t>
  </si>
  <si>
    <t>47</t>
  </si>
  <si>
    <t>9903200100</t>
  </si>
  <si>
    <t>Přeprava mechanizace na místo prováděných prací o hmotnosti přes 12 t přes 50 do 100 km</t>
  </si>
  <si>
    <t>1622179822</t>
  </si>
  <si>
    <t>1"ASP</t>
  </si>
  <si>
    <t>1"PUŠL</t>
  </si>
  <si>
    <t>1" MHS</t>
  </si>
  <si>
    <t>48</t>
  </si>
  <si>
    <t>9909000300</t>
  </si>
  <si>
    <t>Poplatek za likvidaci dřevěných kolejnicových podpor</t>
  </si>
  <si>
    <t>-709571970</t>
  </si>
  <si>
    <t>49</t>
  </si>
  <si>
    <t>9909000400</t>
  </si>
  <si>
    <t>Poplatek za likvidaci plastových součástí</t>
  </si>
  <si>
    <t>2125730010</t>
  </si>
  <si>
    <t>0,828"podložka pryžová</t>
  </si>
  <si>
    <t>0,032"polyetylenová podl.</t>
  </si>
  <si>
    <t>VON - vedlejší a ostatní náklady</t>
  </si>
  <si>
    <t>VRN - Vedlejší rozpočtové náklady</t>
  </si>
  <si>
    <t>VRN</t>
  </si>
  <si>
    <t>Vedlejší rozpočtové náklady</t>
  </si>
  <si>
    <t>022111001</t>
  </si>
  <si>
    <t>Geodetické práce Kontrola PPK při směrové a výškové úpravě koleje zaměřením APK trať jednokolejná</t>
  </si>
  <si>
    <t>1562211626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</si>
  <si>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</si>
  <si>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</si>
  <si>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soubor</t>
  </si>
  <si>
    <t>1235577253</t>
  </si>
  <si>
    <t>033131001</t>
  </si>
  <si>
    <t>Provozní vlivy Organizační zajištění prací při zřizování a udržování BK kolejí a výhybek</t>
  </si>
  <si>
    <t>1688048726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</si>
</sst>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4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2"/>
      <c r="AS2" s="282"/>
      <c r="AT2" s="282"/>
      <c r="AU2" s="282"/>
      <c r="AV2" s="282"/>
      <c r="AW2" s="282"/>
      <c r="AX2" s="282"/>
      <c r="AY2" s="282"/>
      <c r="AZ2" s="282"/>
      <c r="BA2" s="282"/>
      <c r="BB2" s="282"/>
      <c r="BC2" s="282"/>
      <c r="BD2" s="282"/>
      <c r="BE2" s="28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1"/>
      <c r="AL5" s="21"/>
      <c r="AM5" s="21"/>
      <c r="AN5" s="21"/>
      <c r="AO5" s="21"/>
      <c r="AP5" s="21"/>
      <c r="AQ5" s="21"/>
      <c r="AR5" s="19"/>
      <c r="BE5" s="24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1"/>
      <c r="AL6" s="21"/>
      <c r="AM6" s="21"/>
      <c r="AN6" s="21"/>
      <c r="AO6" s="21"/>
      <c r="AP6" s="21"/>
      <c r="AQ6" s="21"/>
      <c r="AR6" s="19"/>
      <c r="BE6" s="24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3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3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3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43"/>
      <c r="BS13" s="16" t="s">
        <v>6</v>
      </c>
    </row>
    <row r="14" spans="1:74">
      <c r="B14" s="20"/>
      <c r="C14" s="21"/>
      <c r="D14" s="21"/>
      <c r="E14" s="248" t="s">
        <v>31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3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3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3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3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3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3"/>
    </row>
    <row r="23" spans="1:71" s="1" customFormat="1" ht="16.5" customHeight="1">
      <c r="B23" s="20"/>
      <c r="C23" s="21"/>
      <c r="D23" s="21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1"/>
      <c r="AP23" s="21"/>
      <c r="AQ23" s="21"/>
      <c r="AR23" s="19"/>
      <c r="BE23" s="24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3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1">
        <f>ROUND(AG94,2)</f>
        <v>0</v>
      </c>
      <c r="AL26" s="252"/>
      <c r="AM26" s="252"/>
      <c r="AN26" s="252"/>
      <c r="AO26" s="252"/>
      <c r="AP26" s="35"/>
      <c r="AQ26" s="35"/>
      <c r="AR26" s="38"/>
      <c r="BE26" s="24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3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3" t="s">
        <v>37</v>
      </c>
      <c r="M28" s="253"/>
      <c r="N28" s="253"/>
      <c r="O28" s="253"/>
      <c r="P28" s="253"/>
      <c r="Q28" s="35"/>
      <c r="R28" s="35"/>
      <c r="S28" s="35"/>
      <c r="T28" s="35"/>
      <c r="U28" s="35"/>
      <c r="V28" s="35"/>
      <c r="W28" s="253" t="s">
        <v>38</v>
      </c>
      <c r="X28" s="253"/>
      <c r="Y28" s="253"/>
      <c r="Z28" s="253"/>
      <c r="AA28" s="253"/>
      <c r="AB28" s="253"/>
      <c r="AC28" s="253"/>
      <c r="AD28" s="253"/>
      <c r="AE28" s="253"/>
      <c r="AF28" s="35"/>
      <c r="AG28" s="35"/>
      <c r="AH28" s="35"/>
      <c r="AI28" s="35"/>
      <c r="AJ28" s="35"/>
      <c r="AK28" s="253" t="s">
        <v>39</v>
      </c>
      <c r="AL28" s="253"/>
      <c r="AM28" s="253"/>
      <c r="AN28" s="253"/>
      <c r="AO28" s="253"/>
      <c r="AP28" s="35"/>
      <c r="AQ28" s="35"/>
      <c r="AR28" s="38"/>
      <c r="BE28" s="243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56">
        <v>0.21</v>
      </c>
      <c r="M29" s="255"/>
      <c r="N29" s="255"/>
      <c r="O29" s="255"/>
      <c r="P29" s="255"/>
      <c r="Q29" s="40"/>
      <c r="R29" s="40"/>
      <c r="S29" s="40"/>
      <c r="T29" s="40"/>
      <c r="U29" s="40"/>
      <c r="V29" s="40"/>
      <c r="W29" s="254">
        <f>ROUND(AZ94, 2)</f>
        <v>0</v>
      </c>
      <c r="X29" s="255"/>
      <c r="Y29" s="255"/>
      <c r="Z29" s="255"/>
      <c r="AA29" s="255"/>
      <c r="AB29" s="255"/>
      <c r="AC29" s="255"/>
      <c r="AD29" s="255"/>
      <c r="AE29" s="255"/>
      <c r="AF29" s="40"/>
      <c r="AG29" s="40"/>
      <c r="AH29" s="40"/>
      <c r="AI29" s="40"/>
      <c r="AJ29" s="40"/>
      <c r="AK29" s="254">
        <f>ROUND(AV94, 2)</f>
        <v>0</v>
      </c>
      <c r="AL29" s="255"/>
      <c r="AM29" s="255"/>
      <c r="AN29" s="255"/>
      <c r="AO29" s="255"/>
      <c r="AP29" s="40"/>
      <c r="AQ29" s="40"/>
      <c r="AR29" s="41"/>
      <c r="BE29" s="244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56">
        <v>0.15</v>
      </c>
      <c r="M30" s="255"/>
      <c r="N30" s="255"/>
      <c r="O30" s="255"/>
      <c r="P30" s="255"/>
      <c r="Q30" s="40"/>
      <c r="R30" s="40"/>
      <c r="S30" s="40"/>
      <c r="T30" s="40"/>
      <c r="U30" s="40"/>
      <c r="V30" s="40"/>
      <c r="W30" s="254">
        <f>ROUND(BA94,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40"/>
      <c r="AG30" s="40"/>
      <c r="AH30" s="40"/>
      <c r="AI30" s="40"/>
      <c r="AJ30" s="40"/>
      <c r="AK30" s="254">
        <f>ROUND(AW94, 2)</f>
        <v>0</v>
      </c>
      <c r="AL30" s="255"/>
      <c r="AM30" s="255"/>
      <c r="AN30" s="255"/>
      <c r="AO30" s="255"/>
      <c r="AP30" s="40"/>
      <c r="AQ30" s="40"/>
      <c r="AR30" s="41"/>
      <c r="BE30" s="244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56">
        <v>0.21</v>
      </c>
      <c r="M31" s="255"/>
      <c r="N31" s="255"/>
      <c r="O31" s="255"/>
      <c r="P31" s="255"/>
      <c r="Q31" s="40"/>
      <c r="R31" s="40"/>
      <c r="S31" s="40"/>
      <c r="T31" s="40"/>
      <c r="U31" s="40"/>
      <c r="V31" s="40"/>
      <c r="W31" s="254">
        <f>ROUND(BB94,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40"/>
      <c r="AG31" s="40"/>
      <c r="AH31" s="40"/>
      <c r="AI31" s="40"/>
      <c r="AJ31" s="40"/>
      <c r="AK31" s="254">
        <v>0</v>
      </c>
      <c r="AL31" s="255"/>
      <c r="AM31" s="255"/>
      <c r="AN31" s="255"/>
      <c r="AO31" s="255"/>
      <c r="AP31" s="40"/>
      <c r="AQ31" s="40"/>
      <c r="AR31" s="41"/>
      <c r="BE31" s="244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56">
        <v>0.15</v>
      </c>
      <c r="M32" s="255"/>
      <c r="N32" s="255"/>
      <c r="O32" s="255"/>
      <c r="P32" s="255"/>
      <c r="Q32" s="40"/>
      <c r="R32" s="40"/>
      <c r="S32" s="40"/>
      <c r="T32" s="40"/>
      <c r="U32" s="40"/>
      <c r="V32" s="40"/>
      <c r="W32" s="254">
        <f>ROUND(BC94,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40"/>
      <c r="AG32" s="40"/>
      <c r="AH32" s="40"/>
      <c r="AI32" s="40"/>
      <c r="AJ32" s="40"/>
      <c r="AK32" s="254">
        <v>0</v>
      </c>
      <c r="AL32" s="255"/>
      <c r="AM32" s="255"/>
      <c r="AN32" s="255"/>
      <c r="AO32" s="255"/>
      <c r="AP32" s="40"/>
      <c r="AQ32" s="40"/>
      <c r="AR32" s="41"/>
      <c r="BE32" s="244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56">
        <v>0</v>
      </c>
      <c r="M33" s="255"/>
      <c r="N33" s="255"/>
      <c r="O33" s="255"/>
      <c r="P33" s="255"/>
      <c r="Q33" s="40"/>
      <c r="R33" s="40"/>
      <c r="S33" s="40"/>
      <c r="T33" s="40"/>
      <c r="U33" s="40"/>
      <c r="V33" s="40"/>
      <c r="W33" s="254">
        <f>ROUND(BD94,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40"/>
      <c r="AG33" s="40"/>
      <c r="AH33" s="40"/>
      <c r="AI33" s="40"/>
      <c r="AJ33" s="40"/>
      <c r="AK33" s="254">
        <v>0</v>
      </c>
      <c r="AL33" s="255"/>
      <c r="AM33" s="255"/>
      <c r="AN33" s="255"/>
      <c r="AO33" s="255"/>
      <c r="AP33" s="40"/>
      <c r="AQ33" s="40"/>
      <c r="AR33" s="41"/>
      <c r="BE33" s="24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3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57" t="s">
        <v>48</v>
      </c>
      <c r="Y35" s="258"/>
      <c r="Z35" s="258"/>
      <c r="AA35" s="258"/>
      <c r="AB35" s="258"/>
      <c r="AC35" s="44"/>
      <c r="AD35" s="44"/>
      <c r="AE35" s="44"/>
      <c r="AF35" s="44"/>
      <c r="AG35" s="44"/>
      <c r="AH35" s="44"/>
      <c r="AI35" s="44"/>
      <c r="AJ35" s="44"/>
      <c r="AK35" s="259">
        <f>SUM(AK26:AK33)</f>
        <v>0</v>
      </c>
      <c r="AL35" s="258"/>
      <c r="AM35" s="258"/>
      <c r="AN35" s="258"/>
      <c r="AO35" s="260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PA23635230036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1" t="str">
        <f>K6</f>
        <v>Výměna kolejnic v úseku Český Těšín - Hnojník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3" t="str">
        <f>IF(AN8= "","",AN8)</f>
        <v>8. 6. 2023</v>
      </c>
      <c r="AN87" s="263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 s.o.,OŘ Ostrava,ST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4" t="str">
        <f>IF(E17="","",E17)</f>
        <v xml:space="preserve"> </v>
      </c>
      <c r="AN89" s="265"/>
      <c r="AO89" s="265"/>
      <c r="AP89" s="265"/>
      <c r="AQ89" s="35"/>
      <c r="AR89" s="38"/>
      <c r="AS89" s="266" t="s">
        <v>56</v>
      </c>
      <c r="AT89" s="26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64" t="str">
        <f>IF(E20="","",E20)</f>
        <v xml:space="preserve"> </v>
      </c>
      <c r="AN90" s="265"/>
      <c r="AO90" s="265"/>
      <c r="AP90" s="265"/>
      <c r="AQ90" s="35"/>
      <c r="AR90" s="38"/>
      <c r="AS90" s="268"/>
      <c r="AT90" s="26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0"/>
      <c r="AT91" s="27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2" t="s">
        <v>57</v>
      </c>
      <c r="D92" s="273"/>
      <c r="E92" s="273"/>
      <c r="F92" s="273"/>
      <c r="G92" s="273"/>
      <c r="H92" s="72"/>
      <c r="I92" s="274" t="s">
        <v>58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59</v>
      </c>
      <c r="AH92" s="273"/>
      <c r="AI92" s="273"/>
      <c r="AJ92" s="273"/>
      <c r="AK92" s="273"/>
      <c r="AL92" s="273"/>
      <c r="AM92" s="273"/>
      <c r="AN92" s="274" t="s">
        <v>60</v>
      </c>
      <c r="AO92" s="273"/>
      <c r="AP92" s="276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0">
        <f>ROUND(SUM(AG95:AG96),2)</f>
        <v>0</v>
      </c>
      <c r="AH94" s="280"/>
      <c r="AI94" s="280"/>
      <c r="AJ94" s="280"/>
      <c r="AK94" s="280"/>
      <c r="AL94" s="280"/>
      <c r="AM94" s="280"/>
      <c r="AN94" s="281">
        <f>SUM(AG94,AT94)</f>
        <v>0</v>
      </c>
      <c r="AO94" s="281"/>
      <c r="AP94" s="281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24.75" customHeight="1">
      <c r="A95" s="92" t="s">
        <v>80</v>
      </c>
      <c r="B95" s="93"/>
      <c r="C95" s="94"/>
      <c r="D95" s="279" t="s">
        <v>81</v>
      </c>
      <c r="E95" s="279"/>
      <c r="F95" s="279"/>
      <c r="G95" s="279"/>
      <c r="H95" s="279"/>
      <c r="I95" s="95"/>
      <c r="J95" s="279" t="s">
        <v>17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77">
        <f>'SO 01 - Výměna kolejnic v...'!J30</f>
        <v>0</v>
      </c>
      <c r="AH95" s="278"/>
      <c r="AI95" s="278"/>
      <c r="AJ95" s="278"/>
      <c r="AK95" s="278"/>
      <c r="AL95" s="278"/>
      <c r="AM95" s="278"/>
      <c r="AN95" s="277">
        <f>SUM(AG95,AT95)</f>
        <v>0</v>
      </c>
      <c r="AO95" s="278"/>
      <c r="AP95" s="278"/>
      <c r="AQ95" s="96" t="s">
        <v>82</v>
      </c>
      <c r="AR95" s="97"/>
      <c r="AS95" s="98">
        <v>0</v>
      </c>
      <c r="AT95" s="99">
        <f>ROUND(SUM(AV95:AW95),2)</f>
        <v>0</v>
      </c>
      <c r="AU95" s="100">
        <f>'SO 01 - Výměna kolejnic v...'!P119</f>
        <v>0</v>
      </c>
      <c r="AV95" s="99">
        <f>'SO 01 - Výměna kolejnic v...'!J33</f>
        <v>0</v>
      </c>
      <c r="AW95" s="99">
        <f>'SO 01 - Výměna kolejnic v...'!J34</f>
        <v>0</v>
      </c>
      <c r="AX95" s="99">
        <f>'SO 01 - Výměna kolejnic v...'!J35</f>
        <v>0</v>
      </c>
      <c r="AY95" s="99">
        <f>'SO 01 - Výměna kolejnic v...'!J36</f>
        <v>0</v>
      </c>
      <c r="AZ95" s="99">
        <f>'SO 01 - Výměna kolejnic v...'!F33</f>
        <v>0</v>
      </c>
      <c r="BA95" s="99">
        <f>'SO 01 - Výměna kolejnic v...'!F34</f>
        <v>0</v>
      </c>
      <c r="BB95" s="99">
        <f>'SO 01 - Výměna kolejnic v...'!F35</f>
        <v>0</v>
      </c>
      <c r="BC95" s="99">
        <f>'SO 01 - Výměna kolejnic v...'!F36</f>
        <v>0</v>
      </c>
      <c r="BD95" s="101">
        <f>'SO 01 - Výměna kolejnic v...'!F37</f>
        <v>0</v>
      </c>
      <c r="BT95" s="102" t="s">
        <v>83</v>
      </c>
      <c r="BV95" s="102" t="s">
        <v>78</v>
      </c>
      <c r="BW95" s="102" t="s">
        <v>84</v>
      </c>
      <c r="BX95" s="102" t="s">
        <v>5</v>
      </c>
      <c r="CL95" s="102" t="s">
        <v>1</v>
      </c>
      <c r="CM95" s="102" t="s">
        <v>85</v>
      </c>
    </row>
    <row r="96" spans="1:91" s="7" customFormat="1" ht="16.5" customHeight="1">
      <c r="A96" s="92" t="s">
        <v>80</v>
      </c>
      <c r="B96" s="93"/>
      <c r="C96" s="94"/>
      <c r="D96" s="279" t="s">
        <v>86</v>
      </c>
      <c r="E96" s="279"/>
      <c r="F96" s="279"/>
      <c r="G96" s="279"/>
      <c r="H96" s="279"/>
      <c r="I96" s="95"/>
      <c r="J96" s="279" t="s">
        <v>87</v>
      </c>
      <c r="K96" s="279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77">
        <f>'VON - vedlejší a ostatní ...'!J30</f>
        <v>0</v>
      </c>
      <c r="AH96" s="278"/>
      <c r="AI96" s="278"/>
      <c r="AJ96" s="278"/>
      <c r="AK96" s="278"/>
      <c r="AL96" s="278"/>
      <c r="AM96" s="278"/>
      <c r="AN96" s="277">
        <f>SUM(AG96,AT96)</f>
        <v>0</v>
      </c>
      <c r="AO96" s="278"/>
      <c r="AP96" s="278"/>
      <c r="AQ96" s="96" t="s">
        <v>82</v>
      </c>
      <c r="AR96" s="97"/>
      <c r="AS96" s="103">
        <v>0</v>
      </c>
      <c r="AT96" s="104">
        <f>ROUND(SUM(AV96:AW96),2)</f>
        <v>0</v>
      </c>
      <c r="AU96" s="105">
        <f>'VON - vedlejší a ostatní ...'!P117</f>
        <v>0</v>
      </c>
      <c r="AV96" s="104">
        <f>'VON - vedlejší a ostatní ...'!J33</f>
        <v>0</v>
      </c>
      <c r="AW96" s="104">
        <f>'VON - vedlejší a ostatní ...'!J34</f>
        <v>0</v>
      </c>
      <c r="AX96" s="104">
        <f>'VON - vedlejší a ostatní ...'!J35</f>
        <v>0</v>
      </c>
      <c r="AY96" s="104">
        <f>'VON - vedlejší a ostatní ...'!J36</f>
        <v>0</v>
      </c>
      <c r="AZ96" s="104">
        <f>'VON - vedlejší a ostatní ...'!F33</f>
        <v>0</v>
      </c>
      <c r="BA96" s="104">
        <f>'VON - vedlejší a ostatní ...'!F34</f>
        <v>0</v>
      </c>
      <c r="BB96" s="104">
        <f>'VON - vedlejší a ostatní ...'!F35</f>
        <v>0</v>
      </c>
      <c r="BC96" s="104">
        <f>'VON - vedlejší a ostatní ...'!F36</f>
        <v>0</v>
      </c>
      <c r="BD96" s="106">
        <f>'VON - vedlejší a ostatní ...'!F37</f>
        <v>0</v>
      </c>
      <c r="BT96" s="102" t="s">
        <v>83</v>
      </c>
      <c r="BV96" s="102" t="s">
        <v>78</v>
      </c>
      <c r="BW96" s="102" t="s">
        <v>88</v>
      </c>
      <c r="BX96" s="102" t="s">
        <v>5</v>
      </c>
      <c r="CL96" s="102" t="s">
        <v>1</v>
      </c>
      <c r="CM96" s="102" t="s">
        <v>85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vMNnnkb5hhijBrhwh/J0Q5ihYthltI0kFoxHiX02jR6HyLp3UGAhmmidx7MBHk6rgTr4VSwQG1MTP6q39WVidw==" saltValue="EJ8/mvhVE8YEcthgRyQ1LaRBeKNqTHVJvRW6vfPUjALJi/ofcDBpNwqsHAtA1r5Akp7BfwXuka0c7dwxDnb1y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Výměna kolejnic v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topLeftCell="A4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84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89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Výměna kolejnic v úseku Český Těšín - Hnojník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90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91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8. 6. 2023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70994234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 s.o.,OŘ Ostrava,ST Ostrava</v>
      </c>
      <c r="F15" s="33"/>
      <c r="G15" s="33"/>
      <c r="H15" s="33"/>
      <c r="I15" s="111" t="s">
        <v>28</v>
      </c>
      <c r="J15" s="112" t="str">
        <f>IF('Rekapitulace stavby'!AN11="","",'Rekapitulace stavby'!AN11)</f>
        <v>CZ70994234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ROUND((SUM(BE119:BE214)),  2)</f>
        <v>0</v>
      </c>
      <c r="G33" s="33"/>
      <c r="H33" s="33"/>
      <c r="I33" s="123">
        <v>0.21</v>
      </c>
      <c r="J33" s="122">
        <f>ROUND(((SUM(BE119:BE214))*I33),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ROUND((SUM(BF119:BF214)),  2)</f>
        <v>0</v>
      </c>
      <c r="G34" s="33"/>
      <c r="H34" s="33"/>
      <c r="I34" s="123">
        <v>0.15</v>
      </c>
      <c r="J34" s="122">
        <f>ROUND(((SUM(BF119:BF214))*I34),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ROUND((SUM(BG119:BG214)),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ROUND((SUM(BH119:BH214)),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ROUND((SUM(BI119:BI214)),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Výměna kolejnic v úseku Český Těšín - Hnojník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SO 01 - Výměna kolejnic v úseku Český Těšín - Hnojník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8. 6. 2023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s.o.,OŘ Ostrava,ST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93</v>
      </c>
      <c r="D94" s="143"/>
      <c r="E94" s="143"/>
      <c r="F94" s="143"/>
      <c r="G94" s="143"/>
      <c r="H94" s="143"/>
      <c r="I94" s="143"/>
      <c r="J94" s="144" t="s">
        <v>94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95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96</v>
      </c>
    </row>
    <row r="97" spans="1:31" s="9" customFormat="1" ht="24.95" customHeight="1">
      <c r="B97" s="146"/>
      <c r="C97" s="147"/>
      <c r="D97" s="148" t="s">
        <v>97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98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99</v>
      </c>
      <c r="E99" s="149"/>
      <c r="F99" s="149"/>
      <c r="G99" s="149"/>
      <c r="H99" s="149"/>
      <c r="I99" s="149"/>
      <c r="J99" s="150">
        <f>J157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100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0" t="str">
        <f>E7</f>
        <v>Výměna kolejnic v úseku Český Těšín - Hnojník</v>
      </c>
      <c r="F109" s="291"/>
      <c r="G109" s="291"/>
      <c r="H109" s="291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61" t="str">
        <f>E9</f>
        <v>SO 01 - Výměna kolejnic v úseku Český Těšín - Hnojník</v>
      </c>
      <c r="F111" s="292"/>
      <c r="G111" s="292"/>
      <c r="H111" s="292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 xml:space="preserve"> </v>
      </c>
      <c r="G113" s="35"/>
      <c r="H113" s="35"/>
      <c r="I113" s="28" t="s">
        <v>22</v>
      </c>
      <c r="J113" s="65" t="str">
        <f>IF(J12="","",J12)</f>
        <v>8. 6. 2023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 s.o.,OŘ Ostrava,ST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34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101</v>
      </c>
      <c r="D118" s="161" t="s">
        <v>61</v>
      </c>
      <c r="E118" s="161" t="s">
        <v>57</v>
      </c>
      <c r="F118" s="161" t="s">
        <v>58</v>
      </c>
      <c r="G118" s="161" t="s">
        <v>102</v>
      </c>
      <c r="H118" s="161" t="s">
        <v>103</v>
      </c>
      <c r="I118" s="161" t="s">
        <v>104</v>
      </c>
      <c r="J118" s="162" t="s">
        <v>94</v>
      </c>
      <c r="K118" s="163" t="s">
        <v>105</v>
      </c>
      <c r="L118" s="164"/>
      <c r="M118" s="74" t="s">
        <v>1</v>
      </c>
      <c r="N118" s="75" t="s">
        <v>40</v>
      </c>
      <c r="O118" s="75" t="s">
        <v>106</v>
      </c>
      <c r="P118" s="75" t="s">
        <v>107</v>
      </c>
      <c r="Q118" s="75" t="s">
        <v>108</v>
      </c>
      <c r="R118" s="75" t="s">
        <v>109</v>
      </c>
      <c r="S118" s="75" t="s">
        <v>110</v>
      </c>
      <c r="T118" s="76" t="s">
        <v>111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112</v>
      </c>
      <c r="D119" s="35"/>
      <c r="E119" s="35"/>
      <c r="F119" s="35"/>
      <c r="G119" s="35"/>
      <c r="H119" s="35"/>
      <c r="I119" s="35"/>
      <c r="J119" s="165">
        <f>BK119</f>
        <v>0</v>
      </c>
      <c r="K119" s="35"/>
      <c r="L119" s="38"/>
      <c r="M119" s="77"/>
      <c r="N119" s="166"/>
      <c r="O119" s="78"/>
      <c r="P119" s="167">
        <f>P120+P157</f>
        <v>0</v>
      </c>
      <c r="Q119" s="78"/>
      <c r="R119" s="167">
        <f>R120+R157</f>
        <v>941.72359999999981</v>
      </c>
      <c r="S119" s="78"/>
      <c r="T119" s="168">
        <f>T120+T157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75</v>
      </c>
      <c r="AU119" s="16" t="s">
        <v>96</v>
      </c>
      <c r="BK119" s="169">
        <f>BK120+BK157</f>
        <v>0</v>
      </c>
    </row>
    <row r="120" spans="1:65" s="12" customFormat="1" ht="25.9" customHeight="1">
      <c r="B120" s="170"/>
      <c r="C120" s="171"/>
      <c r="D120" s="172" t="s">
        <v>75</v>
      </c>
      <c r="E120" s="173" t="s">
        <v>113</v>
      </c>
      <c r="F120" s="173" t="s">
        <v>114</v>
      </c>
      <c r="G120" s="171"/>
      <c r="H120" s="171"/>
      <c r="I120" s="174"/>
      <c r="J120" s="175">
        <f>BK120</f>
        <v>0</v>
      </c>
      <c r="K120" s="171"/>
      <c r="L120" s="176"/>
      <c r="M120" s="177"/>
      <c r="N120" s="178"/>
      <c r="O120" s="178"/>
      <c r="P120" s="179">
        <f>P121</f>
        <v>0</v>
      </c>
      <c r="Q120" s="178"/>
      <c r="R120" s="179">
        <f>R121</f>
        <v>941.72359999999981</v>
      </c>
      <c r="S120" s="178"/>
      <c r="T120" s="180">
        <f>T121</f>
        <v>0</v>
      </c>
      <c r="AR120" s="181" t="s">
        <v>83</v>
      </c>
      <c r="AT120" s="182" t="s">
        <v>75</v>
      </c>
      <c r="AU120" s="182" t="s">
        <v>76</v>
      </c>
      <c r="AY120" s="181" t="s">
        <v>115</v>
      </c>
      <c r="BK120" s="183">
        <f>BK121</f>
        <v>0</v>
      </c>
    </row>
    <row r="121" spans="1:65" s="12" customFormat="1" ht="22.9" customHeight="1">
      <c r="B121" s="170"/>
      <c r="C121" s="171"/>
      <c r="D121" s="172" t="s">
        <v>75</v>
      </c>
      <c r="E121" s="184" t="s">
        <v>116</v>
      </c>
      <c r="F121" s="184" t="s">
        <v>117</v>
      </c>
      <c r="G121" s="171"/>
      <c r="H121" s="171"/>
      <c r="I121" s="174"/>
      <c r="J121" s="185">
        <f>BK121</f>
        <v>0</v>
      </c>
      <c r="K121" s="171"/>
      <c r="L121" s="176"/>
      <c r="M121" s="177"/>
      <c r="N121" s="178"/>
      <c r="O121" s="178"/>
      <c r="P121" s="179">
        <f>SUM(P122:P156)</f>
        <v>0</v>
      </c>
      <c r="Q121" s="178"/>
      <c r="R121" s="179">
        <f>SUM(R122:R156)</f>
        <v>941.72359999999981</v>
      </c>
      <c r="S121" s="178"/>
      <c r="T121" s="180">
        <f>SUM(T122:T156)</f>
        <v>0</v>
      </c>
      <c r="AR121" s="181" t="s">
        <v>83</v>
      </c>
      <c r="AT121" s="182" t="s">
        <v>75</v>
      </c>
      <c r="AU121" s="182" t="s">
        <v>83</v>
      </c>
      <c r="AY121" s="181" t="s">
        <v>115</v>
      </c>
      <c r="BK121" s="183">
        <f>SUM(BK122:BK156)</f>
        <v>0</v>
      </c>
    </row>
    <row r="122" spans="1:65" s="2" customFormat="1" ht="21.75" customHeight="1">
      <c r="A122" s="33"/>
      <c r="B122" s="34"/>
      <c r="C122" s="186" t="s">
        <v>83</v>
      </c>
      <c r="D122" s="186" t="s">
        <v>118</v>
      </c>
      <c r="E122" s="187" t="s">
        <v>119</v>
      </c>
      <c r="F122" s="188" t="s">
        <v>120</v>
      </c>
      <c r="G122" s="189" t="s">
        <v>121</v>
      </c>
      <c r="H122" s="190">
        <v>6</v>
      </c>
      <c r="I122" s="191"/>
      <c r="J122" s="192">
        <f>ROUND(I122*H122,2)</f>
        <v>0</v>
      </c>
      <c r="K122" s="193"/>
      <c r="L122" s="38"/>
      <c r="M122" s="194" t="s">
        <v>1</v>
      </c>
      <c r="N122" s="195" t="s">
        <v>41</v>
      </c>
      <c r="O122" s="70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122</v>
      </c>
      <c r="AT122" s="198" t="s">
        <v>118</v>
      </c>
      <c r="AU122" s="198" t="s">
        <v>85</v>
      </c>
      <c r="AY122" s="16" t="s">
        <v>115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6" t="s">
        <v>83</v>
      </c>
      <c r="BK122" s="199">
        <f>ROUND(I122*H122,2)</f>
        <v>0</v>
      </c>
      <c r="BL122" s="16" t="s">
        <v>122</v>
      </c>
      <c r="BM122" s="198" t="s">
        <v>123</v>
      </c>
    </row>
    <row r="123" spans="1:65" s="2" customFormat="1" ht="16.5" customHeight="1">
      <c r="A123" s="33"/>
      <c r="B123" s="34"/>
      <c r="C123" s="186" t="s">
        <v>85</v>
      </c>
      <c r="D123" s="186" t="s">
        <v>118</v>
      </c>
      <c r="E123" s="187" t="s">
        <v>124</v>
      </c>
      <c r="F123" s="188" t="s">
        <v>125</v>
      </c>
      <c r="G123" s="189" t="s">
        <v>121</v>
      </c>
      <c r="H123" s="190">
        <v>550</v>
      </c>
      <c r="I123" s="191"/>
      <c r="J123" s="192">
        <f>ROUND(I123*H123,2)</f>
        <v>0</v>
      </c>
      <c r="K123" s="193"/>
      <c r="L123" s="38"/>
      <c r="M123" s="194" t="s">
        <v>1</v>
      </c>
      <c r="N123" s="195" t="s">
        <v>41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122</v>
      </c>
      <c r="AT123" s="198" t="s">
        <v>118</v>
      </c>
      <c r="AU123" s="198" t="s">
        <v>85</v>
      </c>
      <c r="AY123" s="16" t="s">
        <v>115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83</v>
      </c>
      <c r="BK123" s="199">
        <f>ROUND(I123*H123,2)</f>
        <v>0</v>
      </c>
      <c r="BL123" s="16" t="s">
        <v>122</v>
      </c>
      <c r="BM123" s="198" t="s">
        <v>126</v>
      </c>
    </row>
    <row r="124" spans="1:65" s="2" customFormat="1" ht="24.2" customHeight="1">
      <c r="A124" s="33"/>
      <c r="B124" s="34"/>
      <c r="C124" s="186" t="s">
        <v>127</v>
      </c>
      <c r="D124" s="186" t="s">
        <v>118</v>
      </c>
      <c r="E124" s="187" t="s">
        <v>128</v>
      </c>
      <c r="F124" s="188" t="s">
        <v>129</v>
      </c>
      <c r="G124" s="189" t="s">
        <v>130</v>
      </c>
      <c r="H124" s="190">
        <v>1215</v>
      </c>
      <c r="I124" s="191"/>
      <c r="J124" s="192">
        <f>ROUND(I124*H124,2)</f>
        <v>0</v>
      </c>
      <c r="K124" s="193"/>
      <c r="L124" s="38"/>
      <c r="M124" s="194" t="s">
        <v>1</v>
      </c>
      <c r="N124" s="195" t="s">
        <v>41</v>
      </c>
      <c r="O124" s="70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122</v>
      </c>
      <c r="AT124" s="198" t="s">
        <v>118</v>
      </c>
      <c r="AU124" s="198" t="s">
        <v>85</v>
      </c>
      <c r="AY124" s="16" t="s">
        <v>115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6" t="s">
        <v>83</v>
      </c>
      <c r="BK124" s="199">
        <f>ROUND(I124*H124,2)</f>
        <v>0</v>
      </c>
      <c r="BL124" s="16" t="s">
        <v>122</v>
      </c>
      <c r="BM124" s="198" t="s">
        <v>131</v>
      </c>
    </row>
    <row r="125" spans="1:65" s="2" customFormat="1" ht="24.2" customHeight="1">
      <c r="A125" s="33"/>
      <c r="B125" s="34"/>
      <c r="C125" s="186" t="s">
        <v>122</v>
      </c>
      <c r="D125" s="186" t="s">
        <v>118</v>
      </c>
      <c r="E125" s="187" t="s">
        <v>132</v>
      </c>
      <c r="F125" s="188" t="s">
        <v>133</v>
      </c>
      <c r="G125" s="189" t="s">
        <v>134</v>
      </c>
      <c r="H125" s="190">
        <v>180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41</v>
      </c>
      <c r="O125" s="70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122</v>
      </c>
      <c r="AT125" s="198" t="s">
        <v>118</v>
      </c>
      <c r="AU125" s="198" t="s">
        <v>85</v>
      </c>
      <c r="AY125" s="16" t="s">
        <v>115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83</v>
      </c>
      <c r="BK125" s="199">
        <f>ROUND(I125*H125,2)</f>
        <v>0</v>
      </c>
      <c r="BL125" s="16" t="s">
        <v>122</v>
      </c>
      <c r="BM125" s="198" t="s">
        <v>135</v>
      </c>
    </row>
    <row r="126" spans="1:65" s="13" customFormat="1" ht="11.25">
      <c r="B126" s="200"/>
      <c r="C126" s="201"/>
      <c r="D126" s="202" t="s">
        <v>136</v>
      </c>
      <c r="E126" s="203" t="s">
        <v>1</v>
      </c>
      <c r="F126" s="204" t="s">
        <v>137</v>
      </c>
      <c r="G126" s="201"/>
      <c r="H126" s="205">
        <v>30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136</v>
      </c>
      <c r="AU126" s="211" t="s">
        <v>85</v>
      </c>
      <c r="AV126" s="13" t="s">
        <v>85</v>
      </c>
      <c r="AW126" s="13" t="s">
        <v>33</v>
      </c>
      <c r="AX126" s="13" t="s">
        <v>76</v>
      </c>
      <c r="AY126" s="211" t="s">
        <v>115</v>
      </c>
    </row>
    <row r="127" spans="1:65" s="13" customFormat="1" ht="11.25">
      <c r="B127" s="200"/>
      <c r="C127" s="201"/>
      <c r="D127" s="202" t="s">
        <v>136</v>
      </c>
      <c r="E127" s="203" t="s">
        <v>1</v>
      </c>
      <c r="F127" s="204" t="s">
        <v>138</v>
      </c>
      <c r="G127" s="201"/>
      <c r="H127" s="205">
        <v>30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136</v>
      </c>
      <c r="AU127" s="211" t="s">
        <v>85</v>
      </c>
      <c r="AV127" s="13" t="s">
        <v>85</v>
      </c>
      <c r="AW127" s="13" t="s">
        <v>33</v>
      </c>
      <c r="AX127" s="13" t="s">
        <v>76</v>
      </c>
      <c r="AY127" s="211" t="s">
        <v>115</v>
      </c>
    </row>
    <row r="128" spans="1:65" s="13" customFormat="1" ht="11.25">
      <c r="B128" s="200"/>
      <c r="C128" s="201"/>
      <c r="D128" s="202" t="s">
        <v>136</v>
      </c>
      <c r="E128" s="203" t="s">
        <v>1</v>
      </c>
      <c r="F128" s="204" t="s">
        <v>139</v>
      </c>
      <c r="G128" s="201"/>
      <c r="H128" s="205">
        <v>65</v>
      </c>
      <c r="I128" s="206"/>
      <c r="J128" s="201"/>
      <c r="K128" s="201"/>
      <c r="L128" s="207"/>
      <c r="M128" s="208"/>
      <c r="N128" s="209"/>
      <c r="O128" s="209"/>
      <c r="P128" s="209"/>
      <c r="Q128" s="209"/>
      <c r="R128" s="209"/>
      <c r="S128" s="209"/>
      <c r="T128" s="210"/>
      <c r="AT128" s="211" t="s">
        <v>136</v>
      </c>
      <c r="AU128" s="211" t="s">
        <v>85</v>
      </c>
      <c r="AV128" s="13" t="s">
        <v>85</v>
      </c>
      <c r="AW128" s="13" t="s">
        <v>33</v>
      </c>
      <c r="AX128" s="13" t="s">
        <v>76</v>
      </c>
      <c r="AY128" s="211" t="s">
        <v>115</v>
      </c>
    </row>
    <row r="129" spans="1:65" s="13" customFormat="1" ht="11.25">
      <c r="B129" s="200"/>
      <c r="C129" s="201"/>
      <c r="D129" s="202" t="s">
        <v>136</v>
      </c>
      <c r="E129" s="203" t="s">
        <v>1</v>
      </c>
      <c r="F129" s="204" t="s">
        <v>140</v>
      </c>
      <c r="G129" s="201"/>
      <c r="H129" s="205">
        <v>55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136</v>
      </c>
      <c r="AU129" s="211" t="s">
        <v>85</v>
      </c>
      <c r="AV129" s="13" t="s">
        <v>85</v>
      </c>
      <c r="AW129" s="13" t="s">
        <v>33</v>
      </c>
      <c r="AX129" s="13" t="s">
        <v>76</v>
      </c>
      <c r="AY129" s="211" t="s">
        <v>115</v>
      </c>
    </row>
    <row r="130" spans="1:65" s="14" customFormat="1" ht="11.25">
      <c r="B130" s="212"/>
      <c r="C130" s="213"/>
      <c r="D130" s="202" t="s">
        <v>136</v>
      </c>
      <c r="E130" s="214" t="s">
        <v>1</v>
      </c>
      <c r="F130" s="215" t="s">
        <v>141</v>
      </c>
      <c r="G130" s="213"/>
      <c r="H130" s="216">
        <v>180</v>
      </c>
      <c r="I130" s="217"/>
      <c r="J130" s="213"/>
      <c r="K130" s="213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136</v>
      </c>
      <c r="AU130" s="222" t="s">
        <v>85</v>
      </c>
      <c r="AV130" s="14" t="s">
        <v>122</v>
      </c>
      <c r="AW130" s="14" t="s">
        <v>33</v>
      </c>
      <c r="AX130" s="14" t="s">
        <v>83</v>
      </c>
      <c r="AY130" s="222" t="s">
        <v>115</v>
      </c>
    </row>
    <row r="131" spans="1:65" s="2" customFormat="1" ht="16.5" customHeight="1">
      <c r="A131" s="33"/>
      <c r="B131" s="34"/>
      <c r="C131" s="186" t="s">
        <v>116</v>
      </c>
      <c r="D131" s="186" t="s">
        <v>118</v>
      </c>
      <c r="E131" s="187" t="s">
        <v>142</v>
      </c>
      <c r="F131" s="188" t="s">
        <v>143</v>
      </c>
      <c r="G131" s="189" t="s">
        <v>130</v>
      </c>
      <c r="H131" s="190">
        <v>70</v>
      </c>
      <c r="I131" s="191"/>
      <c r="J131" s="192">
        <f>ROUND(I131*H131,2)</f>
        <v>0</v>
      </c>
      <c r="K131" s="193"/>
      <c r="L131" s="38"/>
      <c r="M131" s="194" t="s">
        <v>1</v>
      </c>
      <c r="N131" s="195" t="s">
        <v>41</v>
      </c>
      <c r="O131" s="70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122</v>
      </c>
      <c r="AT131" s="198" t="s">
        <v>118</v>
      </c>
      <c r="AU131" s="198" t="s">
        <v>85</v>
      </c>
      <c r="AY131" s="16" t="s">
        <v>115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6" t="s">
        <v>83</v>
      </c>
      <c r="BK131" s="199">
        <f>ROUND(I131*H131,2)</f>
        <v>0</v>
      </c>
      <c r="BL131" s="16" t="s">
        <v>122</v>
      </c>
      <c r="BM131" s="198" t="s">
        <v>144</v>
      </c>
    </row>
    <row r="132" spans="1:65" s="13" customFormat="1" ht="11.25">
      <c r="B132" s="200"/>
      <c r="C132" s="201"/>
      <c r="D132" s="202" t="s">
        <v>136</v>
      </c>
      <c r="E132" s="203" t="s">
        <v>1</v>
      </c>
      <c r="F132" s="204" t="s">
        <v>145</v>
      </c>
      <c r="G132" s="201"/>
      <c r="H132" s="205">
        <v>70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136</v>
      </c>
      <c r="AU132" s="211" t="s">
        <v>85</v>
      </c>
      <c r="AV132" s="13" t="s">
        <v>85</v>
      </c>
      <c r="AW132" s="13" t="s">
        <v>33</v>
      </c>
      <c r="AX132" s="13" t="s">
        <v>83</v>
      </c>
      <c r="AY132" s="211" t="s">
        <v>115</v>
      </c>
    </row>
    <row r="133" spans="1:65" s="2" customFormat="1" ht="24.2" customHeight="1">
      <c r="A133" s="33"/>
      <c r="B133" s="34"/>
      <c r="C133" s="186" t="s">
        <v>146</v>
      </c>
      <c r="D133" s="186" t="s">
        <v>118</v>
      </c>
      <c r="E133" s="187" t="s">
        <v>147</v>
      </c>
      <c r="F133" s="188" t="s">
        <v>148</v>
      </c>
      <c r="G133" s="189" t="s">
        <v>134</v>
      </c>
      <c r="H133" s="190">
        <v>100</v>
      </c>
      <c r="I133" s="191"/>
      <c r="J133" s="192">
        <f t="shared" ref="J133:J145" si="0">ROUND(I133*H133,2)</f>
        <v>0</v>
      </c>
      <c r="K133" s="193"/>
      <c r="L133" s="38"/>
      <c r="M133" s="194" t="s">
        <v>1</v>
      </c>
      <c r="N133" s="195" t="s">
        <v>41</v>
      </c>
      <c r="O133" s="70"/>
      <c r="P133" s="196">
        <f t="shared" ref="P133:P145" si="1">O133*H133</f>
        <v>0</v>
      </c>
      <c r="Q133" s="196">
        <v>0</v>
      </c>
      <c r="R133" s="196">
        <f t="shared" ref="R133:R145" si="2">Q133*H133</f>
        <v>0</v>
      </c>
      <c r="S133" s="196">
        <v>0</v>
      </c>
      <c r="T133" s="197">
        <f t="shared" ref="T133:T145" si="3"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122</v>
      </c>
      <c r="AT133" s="198" t="s">
        <v>118</v>
      </c>
      <c r="AU133" s="198" t="s">
        <v>85</v>
      </c>
      <c r="AY133" s="16" t="s">
        <v>115</v>
      </c>
      <c r="BE133" s="199">
        <f t="shared" ref="BE133:BE145" si="4">IF(N133="základní",J133,0)</f>
        <v>0</v>
      </c>
      <c r="BF133" s="199">
        <f t="shared" ref="BF133:BF145" si="5">IF(N133="snížená",J133,0)</f>
        <v>0</v>
      </c>
      <c r="BG133" s="199">
        <f t="shared" ref="BG133:BG145" si="6">IF(N133="zákl. přenesená",J133,0)</f>
        <v>0</v>
      </c>
      <c r="BH133" s="199">
        <f t="shared" ref="BH133:BH145" si="7">IF(N133="sníž. přenesená",J133,0)</f>
        <v>0</v>
      </c>
      <c r="BI133" s="199">
        <f t="shared" ref="BI133:BI145" si="8">IF(N133="nulová",J133,0)</f>
        <v>0</v>
      </c>
      <c r="BJ133" s="16" t="s">
        <v>83</v>
      </c>
      <c r="BK133" s="199">
        <f t="shared" ref="BK133:BK145" si="9">ROUND(I133*H133,2)</f>
        <v>0</v>
      </c>
      <c r="BL133" s="16" t="s">
        <v>122</v>
      </c>
      <c r="BM133" s="198" t="s">
        <v>149</v>
      </c>
    </row>
    <row r="134" spans="1:65" s="2" customFormat="1" ht="24.2" customHeight="1">
      <c r="A134" s="33"/>
      <c r="B134" s="34"/>
      <c r="C134" s="186" t="s">
        <v>150</v>
      </c>
      <c r="D134" s="186" t="s">
        <v>118</v>
      </c>
      <c r="E134" s="187" t="s">
        <v>151</v>
      </c>
      <c r="F134" s="188" t="s">
        <v>152</v>
      </c>
      <c r="G134" s="189" t="s">
        <v>130</v>
      </c>
      <c r="H134" s="190">
        <v>3000</v>
      </c>
      <c r="I134" s="191"/>
      <c r="J134" s="192">
        <f t="shared" si="0"/>
        <v>0</v>
      </c>
      <c r="K134" s="193"/>
      <c r="L134" s="38"/>
      <c r="M134" s="194" t="s">
        <v>1</v>
      </c>
      <c r="N134" s="195" t="s">
        <v>41</v>
      </c>
      <c r="O134" s="70"/>
      <c r="P134" s="196">
        <f t="shared" si="1"/>
        <v>0</v>
      </c>
      <c r="Q134" s="196">
        <v>0</v>
      </c>
      <c r="R134" s="196">
        <f t="shared" si="2"/>
        <v>0</v>
      </c>
      <c r="S134" s="196">
        <v>0</v>
      </c>
      <c r="T134" s="19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122</v>
      </c>
      <c r="AT134" s="198" t="s">
        <v>118</v>
      </c>
      <c r="AU134" s="198" t="s">
        <v>85</v>
      </c>
      <c r="AY134" s="16" t="s">
        <v>115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6" t="s">
        <v>83</v>
      </c>
      <c r="BK134" s="199">
        <f t="shared" si="9"/>
        <v>0</v>
      </c>
      <c r="BL134" s="16" t="s">
        <v>122</v>
      </c>
      <c r="BM134" s="198" t="s">
        <v>153</v>
      </c>
    </row>
    <row r="135" spans="1:65" s="2" customFormat="1" ht="16.5" customHeight="1">
      <c r="A135" s="33"/>
      <c r="B135" s="34"/>
      <c r="C135" s="186" t="s">
        <v>154</v>
      </c>
      <c r="D135" s="186" t="s">
        <v>118</v>
      </c>
      <c r="E135" s="187" t="s">
        <v>155</v>
      </c>
      <c r="F135" s="188" t="s">
        <v>156</v>
      </c>
      <c r="G135" s="189" t="s">
        <v>134</v>
      </c>
      <c r="H135" s="190">
        <v>160</v>
      </c>
      <c r="I135" s="191"/>
      <c r="J135" s="192">
        <f t="shared" si="0"/>
        <v>0</v>
      </c>
      <c r="K135" s="193"/>
      <c r="L135" s="38"/>
      <c r="M135" s="194" t="s">
        <v>1</v>
      </c>
      <c r="N135" s="195" t="s">
        <v>41</v>
      </c>
      <c r="O135" s="70"/>
      <c r="P135" s="196">
        <f t="shared" si="1"/>
        <v>0</v>
      </c>
      <c r="Q135" s="196">
        <v>0</v>
      </c>
      <c r="R135" s="196">
        <f t="shared" si="2"/>
        <v>0</v>
      </c>
      <c r="S135" s="196">
        <v>0</v>
      </c>
      <c r="T135" s="19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8" t="s">
        <v>122</v>
      </c>
      <c r="AT135" s="198" t="s">
        <v>118</v>
      </c>
      <c r="AU135" s="198" t="s">
        <v>85</v>
      </c>
      <c r="AY135" s="16" t="s">
        <v>115</v>
      </c>
      <c r="BE135" s="199">
        <f t="shared" si="4"/>
        <v>0</v>
      </c>
      <c r="BF135" s="199">
        <f t="shared" si="5"/>
        <v>0</v>
      </c>
      <c r="BG135" s="199">
        <f t="shared" si="6"/>
        <v>0</v>
      </c>
      <c r="BH135" s="199">
        <f t="shared" si="7"/>
        <v>0</v>
      </c>
      <c r="BI135" s="199">
        <f t="shared" si="8"/>
        <v>0</v>
      </c>
      <c r="BJ135" s="16" t="s">
        <v>83</v>
      </c>
      <c r="BK135" s="199">
        <f t="shared" si="9"/>
        <v>0</v>
      </c>
      <c r="BL135" s="16" t="s">
        <v>122</v>
      </c>
      <c r="BM135" s="198" t="s">
        <v>157</v>
      </c>
    </row>
    <row r="136" spans="1:65" s="2" customFormat="1" ht="24.2" customHeight="1">
      <c r="A136" s="33"/>
      <c r="B136" s="34"/>
      <c r="C136" s="186" t="s">
        <v>158</v>
      </c>
      <c r="D136" s="186" t="s">
        <v>118</v>
      </c>
      <c r="E136" s="187" t="s">
        <v>159</v>
      </c>
      <c r="F136" s="188" t="s">
        <v>160</v>
      </c>
      <c r="G136" s="189" t="s">
        <v>161</v>
      </c>
      <c r="H136" s="190">
        <v>4</v>
      </c>
      <c r="I136" s="191"/>
      <c r="J136" s="192">
        <f t="shared" si="0"/>
        <v>0</v>
      </c>
      <c r="K136" s="193"/>
      <c r="L136" s="38"/>
      <c r="M136" s="194" t="s">
        <v>1</v>
      </c>
      <c r="N136" s="195" t="s">
        <v>41</v>
      </c>
      <c r="O136" s="70"/>
      <c r="P136" s="196">
        <f t="shared" si="1"/>
        <v>0</v>
      </c>
      <c r="Q136" s="196">
        <v>0</v>
      </c>
      <c r="R136" s="196">
        <f t="shared" si="2"/>
        <v>0</v>
      </c>
      <c r="S136" s="196">
        <v>0</v>
      </c>
      <c r="T136" s="19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122</v>
      </c>
      <c r="AT136" s="198" t="s">
        <v>118</v>
      </c>
      <c r="AU136" s="198" t="s">
        <v>85</v>
      </c>
      <c r="AY136" s="16" t="s">
        <v>115</v>
      </c>
      <c r="BE136" s="199">
        <f t="shared" si="4"/>
        <v>0</v>
      </c>
      <c r="BF136" s="199">
        <f t="shared" si="5"/>
        <v>0</v>
      </c>
      <c r="BG136" s="199">
        <f t="shared" si="6"/>
        <v>0</v>
      </c>
      <c r="BH136" s="199">
        <f t="shared" si="7"/>
        <v>0</v>
      </c>
      <c r="BI136" s="199">
        <f t="shared" si="8"/>
        <v>0</v>
      </c>
      <c r="BJ136" s="16" t="s">
        <v>83</v>
      </c>
      <c r="BK136" s="199">
        <f t="shared" si="9"/>
        <v>0</v>
      </c>
      <c r="BL136" s="16" t="s">
        <v>122</v>
      </c>
      <c r="BM136" s="198" t="s">
        <v>162</v>
      </c>
    </row>
    <row r="137" spans="1:65" s="2" customFormat="1" ht="24.2" customHeight="1">
      <c r="A137" s="33"/>
      <c r="B137" s="34"/>
      <c r="C137" s="186" t="s">
        <v>163</v>
      </c>
      <c r="D137" s="186" t="s">
        <v>118</v>
      </c>
      <c r="E137" s="187" t="s">
        <v>164</v>
      </c>
      <c r="F137" s="188" t="s">
        <v>165</v>
      </c>
      <c r="G137" s="189" t="s">
        <v>134</v>
      </c>
      <c r="H137" s="190">
        <v>100</v>
      </c>
      <c r="I137" s="191"/>
      <c r="J137" s="192">
        <f t="shared" si="0"/>
        <v>0</v>
      </c>
      <c r="K137" s="193"/>
      <c r="L137" s="38"/>
      <c r="M137" s="194" t="s">
        <v>1</v>
      </c>
      <c r="N137" s="195" t="s">
        <v>41</v>
      </c>
      <c r="O137" s="70"/>
      <c r="P137" s="196">
        <f t="shared" si="1"/>
        <v>0</v>
      </c>
      <c r="Q137" s="196">
        <v>0</v>
      </c>
      <c r="R137" s="196">
        <f t="shared" si="2"/>
        <v>0</v>
      </c>
      <c r="S137" s="196">
        <v>0</v>
      </c>
      <c r="T137" s="19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122</v>
      </c>
      <c r="AT137" s="198" t="s">
        <v>118</v>
      </c>
      <c r="AU137" s="198" t="s">
        <v>85</v>
      </c>
      <c r="AY137" s="16" t="s">
        <v>115</v>
      </c>
      <c r="BE137" s="199">
        <f t="shared" si="4"/>
        <v>0</v>
      </c>
      <c r="BF137" s="199">
        <f t="shared" si="5"/>
        <v>0</v>
      </c>
      <c r="BG137" s="199">
        <f t="shared" si="6"/>
        <v>0</v>
      </c>
      <c r="BH137" s="199">
        <f t="shared" si="7"/>
        <v>0</v>
      </c>
      <c r="BI137" s="199">
        <f t="shared" si="8"/>
        <v>0</v>
      </c>
      <c r="BJ137" s="16" t="s">
        <v>83</v>
      </c>
      <c r="BK137" s="199">
        <f t="shared" si="9"/>
        <v>0</v>
      </c>
      <c r="BL137" s="16" t="s">
        <v>122</v>
      </c>
      <c r="BM137" s="198" t="s">
        <v>166</v>
      </c>
    </row>
    <row r="138" spans="1:65" s="2" customFormat="1" ht="24.2" customHeight="1">
      <c r="A138" s="33"/>
      <c r="B138" s="34"/>
      <c r="C138" s="186" t="s">
        <v>167</v>
      </c>
      <c r="D138" s="186" t="s">
        <v>118</v>
      </c>
      <c r="E138" s="187" t="s">
        <v>168</v>
      </c>
      <c r="F138" s="188" t="s">
        <v>169</v>
      </c>
      <c r="G138" s="189" t="s">
        <v>170</v>
      </c>
      <c r="H138" s="190">
        <v>5.22</v>
      </c>
      <c r="I138" s="191"/>
      <c r="J138" s="192">
        <f t="shared" si="0"/>
        <v>0</v>
      </c>
      <c r="K138" s="193"/>
      <c r="L138" s="38"/>
      <c r="M138" s="194" t="s">
        <v>1</v>
      </c>
      <c r="N138" s="195" t="s">
        <v>41</v>
      </c>
      <c r="O138" s="70"/>
      <c r="P138" s="196">
        <f t="shared" si="1"/>
        <v>0</v>
      </c>
      <c r="Q138" s="196">
        <v>0</v>
      </c>
      <c r="R138" s="196">
        <f t="shared" si="2"/>
        <v>0</v>
      </c>
      <c r="S138" s="196">
        <v>0</v>
      </c>
      <c r="T138" s="19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122</v>
      </c>
      <c r="AT138" s="198" t="s">
        <v>118</v>
      </c>
      <c r="AU138" s="198" t="s">
        <v>85</v>
      </c>
      <c r="AY138" s="16" t="s">
        <v>115</v>
      </c>
      <c r="BE138" s="199">
        <f t="shared" si="4"/>
        <v>0</v>
      </c>
      <c r="BF138" s="199">
        <f t="shared" si="5"/>
        <v>0</v>
      </c>
      <c r="BG138" s="199">
        <f t="shared" si="6"/>
        <v>0</v>
      </c>
      <c r="BH138" s="199">
        <f t="shared" si="7"/>
        <v>0</v>
      </c>
      <c r="BI138" s="199">
        <f t="shared" si="8"/>
        <v>0</v>
      </c>
      <c r="BJ138" s="16" t="s">
        <v>83</v>
      </c>
      <c r="BK138" s="199">
        <f t="shared" si="9"/>
        <v>0</v>
      </c>
      <c r="BL138" s="16" t="s">
        <v>122</v>
      </c>
      <c r="BM138" s="198" t="s">
        <v>171</v>
      </c>
    </row>
    <row r="139" spans="1:65" s="2" customFormat="1" ht="24.2" customHeight="1">
      <c r="A139" s="33"/>
      <c r="B139" s="34"/>
      <c r="C139" s="186" t="s">
        <v>172</v>
      </c>
      <c r="D139" s="186" t="s">
        <v>118</v>
      </c>
      <c r="E139" s="187" t="s">
        <v>173</v>
      </c>
      <c r="F139" s="188" t="s">
        <v>174</v>
      </c>
      <c r="G139" s="189" t="s">
        <v>175</v>
      </c>
      <c r="H139" s="190">
        <v>42</v>
      </c>
      <c r="I139" s="191"/>
      <c r="J139" s="192">
        <f t="shared" si="0"/>
        <v>0</v>
      </c>
      <c r="K139" s="193"/>
      <c r="L139" s="38"/>
      <c r="M139" s="194" t="s">
        <v>1</v>
      </c>
      <c r="N139" s="195" t="s">
        <v>41</v>
      </c>
      <c r="O139" s="70"/>
      <c r="P139" s="196">
        <f t="shared" si="1"/>
        <v>0</v>
      </c>
      <c r="Q139" s="196">
        <v>0</v>
      </c>
      <c r="R139" s="196">
        <f t="shared" si="2"/>
        <v>0</v>
      </c>
      <c r="S139" s="196">
        <v>0</v>
      </c>
      <c r="T139" s="19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8" t="s">
        <v>122</v>
      </c>
      <c r="AT139" s="198" t="s">
        <v>118</v>
      </c>
      <c r="AU139" s="198" t="s">
        <v>85</v>
      </c>
      <c r="AY139" s="16" t="s">
        <v>115</v>
      </c>
      <c r="BE139" s="199">
        <f t="shared" si="4"/>
        <v>0</v>
      </c>
      <c r="BF139" s="199">
        <f t="shared" si="5"/>
        <v>0</v>
      </c>
      <c r="BG139" s="199">
        <f t="shared" si="6"/>
        <v>0</v>
      </c>
      <c r="BH139" s="199">
        <f t="shared" si="7"/>
        <v>0</v>
      </c>
      <c r="BI139" s="199">
        <f t="shared" si="8"/>
        <v>0</v>
      </c>
      <c r="BJ139" s="16" t="s">
        <v>83</v>
      </c>
      <c r="BK139" s="199">
        <f t="shared" si="9"/>
        <v>0</v>
      </c>
      <c r="BL139" s="16" t="s">
        <v>122</v>
      </c>
      <c r="BM139" s="198" t="s">
        <v>176</v>
      </c>
    </row>
    <row r="140" spans="1:65" s="2" customFormat="1" ht="24.2" customHeight="1">
      <c r="A140" s="33"/>
      <c r="B140" s="34"/>
      <c r="C140" s="186" t="s">
        <v>177</v>
      </c>
      <c r="D140" s="186" t="s">
        <v>118</v>
      </c>
      <c r="E140" s="187" t="s">
        <v>178</v>
      </c>
      <c r="F140" s="188" t="s">
        <v>179</v>
      </c>
      <c r="G140" s="189" t="s">
        <v>175</v>
      </c>
      <c r="H140" s="190">
        <v>12</v>
      </c>
      <c r="I140" s="191"/>
      <c r="J140" s="192">
        <f t="shared" si="0"/>
        <v>0</v>
      </c>
      <c r="K140" s="193"/>
      <c r="L140" s="38"/>
      <c r="M140" s="194" t="s">
        <v>1</v>
      </c>
      <c r="N140" s="195" t="s">
        <v>41</v>
      </c>
      <c r="O140" s="70"/>
      <c r="P140" s="196">
        <f t="shared" si="1"/>
        <v>0</v>
      </c>
      <c r="Q140" s="196">
        <v>0</v>
      </c>
      <c r="R140" s="196">
        <f t="shared" si="2"/>
        <v>0</v>
      </c>
      <c r="S140" s="196">
        <v>0</v>
      </c>
      <c r="T140" s="19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122</v>
      </c>
      <c r="AT140" s="198" t="s">
        <v>118</v>
      </c>
      <c r="AU140" s="198" t="s">
        <v>85</v>
      </c>
      <c r="AY140" s="16" t="s">
        <v>115</v>
      </c>
      <c r="BE140" s="199">
        <f t="shared" si="4"/>
        <v>0</v>
      </c>
      <c r="BF140" s="199">
        <f t="shared" si="5"/>
        <v>0</v>
      </c>
      <c r="BG140" s="199">
        <f t="shared" si="6"/>
        <v>0</v>
      </c>
      <c r="BH140" s="199">
        <f t="shared" si="7"/>
        <v>0</v>
      </c>
      <c r="BI140" s="199">
        <f t="shared" si="8"/>
        <v>0</v>
      </c>
      <c r="BJ140" s="16" t="s">
        <v>83</v>
      </c>
      <c r="BK140" s="199">
        <f t="shared" si="9"/>
        <v>0</v>
      </c>
      <c r="BL140" s="16" t="s">
        <v>122</v>
      </c>
      <c r="BM140" s="198" t="s">
        <v>180</v>
      </c>
    </row>
    <row r="141" spans="1:65" s="2" customFormat="1" ht="24.2" customHeight="1">
      <c r="A141" s="33"/>
      <c r="B141" s="34"/>
      <c r="C141" s="186" t="s">
        <v>181</v>
      </c>
      <c r="D141" s="186" t="s">
        <v>118</v>
      </c>
      <c r="E141" s="187" t="s">
        <v>182</v>
      </c>
      <c r="F141" s="188" t="s">
        <v>183</v>
      </c>
      <c r="G141" s="189" t="s">
        <v>130</v>
      </c>
      <c r="H141" s="190">
        <v>3200</v>
      </c>
      <c r="I141" s="191"/>
      <c r="J141" s="192">
        <f t="shared" si="0"/>
        <v>0</v>
      </c>
      <c r="K141" s="193"/>
      <c r="L141" s="38"/>
      <c r="M141" s="194" t="s">
        <v>1</v>
      </c>
      <c r="N141" s="195" t="s">
        <v>41</v>
      </c>
      <c r="O141" s="70"/>
      <c r="P141" s="196">
        <f t="shared" si="1"/>
        <v>0</v>
      </c>
      <c r="Q141" s="196">
        <v>0</v>
      </c>
      <c r="R141" s="196">
        <f t="shared" si="2"/>
        <v>0</v>
      </c>
      <c r="S141" s="196">
        <v>0</v>
      </c>
      <c r="T141" s="197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122</v>
      </c>
      <c r="AT141" s="198" t="s">
        <v>118</v>
      </c>
      <c r="AU141" s="198" t="s">
        <v>85</v>
      </c>
      <c r="AY141" s="16" t="s">
        <v>115</v>
      </c>
      <c r="BE141" s="199">
        <f t="shared" si="4"/>
        <v>0</v>
      </c>
      <c r="BF141" s="199">
        <f t="shared" si="5"/>
        <v>0</v>
      </c>
      <c r="BG141" s="199">
        <f t="shared" si="6"/>
        <v>0</v>
      </c>
      <c r="BH141" s="199">
        <f t="shared" si="7"/>
        <v>0</v>
      </c>
      <c r="BI141" s="199">
        <f t="shared" si="8"/>
        <v>0</v>
      </c>
      <c r="BJ141" s="16" t="s">
        <v>83</v>
      </c>
      <c r="BK141" s="199">
        <f t="shared" si="9"/>
        <v>0</v>
      </c>
      <c r="BL141" s="16" t="s">
        <v>122</v>
      </c>
      <c r="BM141" s="198" t="s">
        <v>184</v>
      </c>
    </row>
    <row r="142" spans="1:65" s="2" customFormat="1" ht="24.2" customHeight="1">
      <c r="A142" s="33"/>
      <c r="B142" s="34"/>
      <c r="C142" s="186" t="s">
        <v>8</v>
      </c>
      <c r="D142" s="186" t="s">
        <v>118</v>
      </c>
      <c r="E142" s="187" t="s">
        <v>185</v>
      </c>
      <c r="F142" s="188" t="s">
        <v>186</v>
      </c>
      <c r="G142" s="189" t="s">
        <v>130</v>
      </c>
      <c r="H142" s="190">
        <v>3200</v>
      </c>
      <c r="I142" s="191"/>
      <c r="J142" s="192">
        <f t="shared" si="0"/>
        <v>0</v>
      </c>
      <c r="K142" s="193"/>
      <c r="L142" s="38"/>
      <c r="M142" s="194" t="s">
        <v>1</v>
      </c>
      <c r="N142" s="195" t="s">
        <v>41</v>
      </c>
      <c r="O142" s="70"/>
      <c r="P142" s="196">
        <f t="shared" si="1"/>
        <v>0</v>
      </c>
      <c r="Q142" s="196">
        <v>0</v>
      </c>
      <c r="R142" s="196">
        <f t="shared" si="2"/>
        <v>0</v>
      </c>
      <c r="S142" s="196">
        <v>0</v>
      </c>
      <c r="T142" s="197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122</v>
      </c>
      <c r="AT142" s="198" t="s">
        <v>118</v>
      </c>
      <c r="AU142" s="198" t="s">
        <v>85</v>
      </c>
      <c r="AY142" s="16" t="s">
        <v>115</v>
      </c>
      <c r="BE142" s="199">
        <f t="shared" si="4"/>
        <v>0</v>
      </c>
      <c r="BF142" s="199">
        <f t="shared" si="5"/>
        <v>0</v>
      </c>
      <c r="BG142" s="199">
        <f t="shared" si="6"/>
        <v>0</v>
      </c>
      <c r="BH142" s="199">
        <f t="shared" si="7"/>
        <v>0</v>
      </c>
      <c r="BI142" s="199">
        <f t="shared" si="8"/>
        <v>0</v>
      </c>
      <c r="BJ142" s="16" t="s">
        <v>83</v>
      </c>
      <c r="BK142" s="199">
        <f t="shared" si="9"/>
        <v>0</v>
      </c>
      <c r="BL142" s="16" t="s">
        <v>122</v>
      </c>
      <c r="BM142" s="198" t="s">
        <v>187</v>
      </c>
    </row>
    <row r="143" spans="1:65" s="2" customFormat="1" ht="24.2" customHeight="1">
      <c r="A143" s="33"/>
      <c r="B143" s="34"/>
      <c r="C143" s="186" t="s">
        <v>188</v>
      </c>
      <c r="D143" s="186" t="s">
        <v>118</v>
      </c>
      <c r="E143" s="187" t="s">
        <v>189</v>
      </c>
      <c r="F143" s="188" t="s">
        <v>190</v>
      </c>
      <c r="G143" s="189" t="s">
        <v>130</v>
      </c>
      <c r="H143" s="190">
        <v>2430</v>
      </c>
      <c r="I143" s="191"/>
      <c r="J143" s="192">
        <f t="shared" si="0"/>
        <v>0</v>
      </c>
      <c r="K143" s="193"/>
      <c r="L143" s="38"/>
      <c r="M143" s="194" t="s">
        <v>1</v>
      </c>
      <c r="N143" s="195" t="s">
        <v>41</v>
      </c>
      <c r="O143" s="70"/>
      <c r="P143" s="196">
        <f t="shared" si="1"/>
        <v>0</v>
      </c>
      <c r="Q143" s="196">
        <v>0</v>
      </c>
      <c r="R143" s="196">
        <f t="shared" si="2"/>
        <v>0</v>
      </c>
      <c r="S143" s="196">
        <v>0</v>
      </c>
      <c r="T143" s="197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122</v>
      </c>
      <c r="AT143" s="198" t="s">
        <v>118</v>
      </c>
      <c r="AU143" s="198" t="s">
        <v>85</v>
      </c>
      <c r="AY143" s="16" t="s">
        <v>115</v>
      </c>
      <c r="BE143" s="199">
        <f t="shared" si="4"/>
        <v>0</v>
      </c>
      <c r="BF143" s="199">
        <f t="shared" si="5"/>
        <v>0</v>
      </c>
      <c r="BG143" s="199">
        <f t="shared" si="6"/>
        <v>0</v>
      </c>
      <c r="BH143" s="199">
        <f t="shared" si="7"/>
        <v>0</v>
      </c>
      <c r="BI143" s="199">
        <f t="shared" si="8"/>
        <v>0</v>
      </c>
      <c r="BJ143" s="16" t="s">
        <v>83</v>
      </c>
      <c r="BK143" s="199">
        <f t="shared" si="9"/>
        <v>0</v>
      </c>
      <c r="BL143" s="16" t="s">
        <v>122</v>
      </c>
      <c r="BM143" s="198" t="s">
        <v>191</v>
      </c>
    </row>
    <row r="144" spans="1:65" s="2" customFormat="1" ht="16.5" customHeight="1">
      <c r="A144" s="33"/>
      <c r="B144" s="34"/>
      <c r="C144" s="186" t="s">
        <v>192</v>
      </c>
      <c r="D144" s="186" t="s">
        <v>118</v>
      </c>
      <c r="E144" s="187" t="s">
        <v>193</v>
      </c>
      <c r="F144" s="188" t="s">
        <v>194</v>
      </c>
      <c r="G144" s="189" t="s">
        <v>134</v>
      </c>
      <c r="H144" s="190">
        <v>270</v>
      </c>
      <c r="I144" s="191"/>
      <c r="J144" s="192">
        <f t="shared" si="0"/>
        <v>0</v>
      </c>
      <c r="K144" s="193"/>
      <c r="L144" s="38"/>
      <c r="M144" s="194" t="s">
        <v>1</v>
      </c>
      <c r="N144" s="195" t="s">
        <v>41</v>
      </c>
      <c r="O144" s="70"/>
      <c r="P144" s="196">
        <f t="shared" si="1"/>
        <v>0</v>
      </c>
      <c r="Q144" s="196">
        <v>0</v>
      </c>
      <c r="R144" s="196">
        <f t="shared" si="2"/>
        <v>0</v>
      </c>
      <c r="S144" s="196">
        <v>0</v>
      </c>
      <c r="T144" s="197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122</v>
      </c>
      <c r="AT144" s="198" t="s">
        <v>118</v>
      </c>
      <c r="AU144" s="198" t="s">
        <v>85</v>
      </c>
      <c r="AY144" s="16" t="s">
        <v>115</v>
      </c>
      <c r="BE144" s="199">
        <f t="shared" si="4"/>
        <v>0</v>
      </c>
      <c r="BF144" s="199">
        <f t="shared" si="5"/>
        <v>0</v>
      </c>
      <c r="BG144" s="199">
        <f t="shared" si="6"/>
        <v>0</v>
      </c>
      <c r="BH144" s="199">
        <f t="shared" si="7"/>
        <v>0</v>
      </c>
      <c r="BI144" s="199">
        <f t="shared" si="8"/>
        <v>0</v>
      </c>
      <c r="BJ144" s="16" t="s">
        <v>83</v>
      </c>
      <c r="BK144" s="199">
        <f t="shared" si="9"/>
        <v>0</v>
      </c>
      <c r="BL144" s="16" t="s">
        <v>122</v>
      </c>
      <c r="BM144" s="198" t="s">
        <v>195</v>
      </c>
    </row>
    <row r="145" spans="1:65" s="2" customFormat="1" ht="24.2" customHeight="1">
      <c r="A145" s="33"/>
      <c r="B145" s="34"/>
      <c r="C145" s="186" t="s">
        <v>196</v>
      </c>
      <c r="D145" s="186" t="s">
        <v>118</v>
      </c>
      <c r="E145" s="187" t="s">
        <v>197</v>
      </c>
      <c r="F145" s="188" t="s">
        <v>198</v>
      </c>
      <c r="G145" s="189" t="s">
        <v>130</v>
      </c>
      <c r="H145" s="190">
        <v>80</v>
      </c>
      <c r="I145" s="191"/>
      <c r="J145" s="192">
        <f t="shared" si="0"/>
        <v>0</v>
      </c>
      <c r="K145" s="193"/>
      <c r="L145" s="38"/>
      <c r="M145" s="194" t="s">
        <v>1</v>
      </c>
      <c r="N145" s="195" t="s">
        <v>41</v>
      </c>
      <c r="O145" s="70"/>
      <c r="P145" s="196">
        <f t="shared" si="1"/>
        <v>0</v>
      </c>
      <c r="Q145" s="196">
        <v>0</v>
      </c>
      <c r="R145" s="196">
        <f t="shared" si="2"/>
        <v>0</v>
      </c>
      <c r="S145" s="196">
        <v>0</v>
      </c>
      <c r="T145" s="197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122</v>
      </c>
      <c r="AT145" s="198" t="s">
        <v>118</v>
      </c>
      <c r="AU145" s="198" t="s">
        <v>85</v>
      </c>
      <c r="AY145" s="16" t="s">
        <v>115</v>
      </c>
      <c r="BE145" s="199">
        <f t="shared" si="4"/>
        <v>0</v>
      </c>
      <c r="BF145" s="199">
        <f t="shared" si="5"/>
        <v>0</v>
      </c>
      <c r="BG145" s="199">
        <f t="shared" si="6"/>
        <v>0</v>
      </c>
      <c r="BH145" s="199">
        <f t="shared" si="7"/>
        <v>0</v>
      </c>
      <c r="BI145" s="199">
        <f t="shared" si="8"/>
        <v>0</v>
      </c>
      <c r="BJ145" s="16" t="s">
        <v>83</v>
      </c>
      <c r="BK145" s="199">
        <f t="shared" si="9"/>
        <v>0</v>
      </c>
      <c r="BL145" s="16" t="s">
        <v>122</v>
      </c>
      <c r="BM145" s="198" t="s">
        <v>199</v>
      </c>
    </row>
    <row r="146" spans="1:65" s="13" customFormat="1" ht="11.25">
      <c r="B146" s="200"/>
      <c r="C146" s="201"/>
      <c r="D146" s="202" t="s">
        <v>136</v>
      </c>
      <c r="E146" s="203" t="s">
        <v>1</v>
      </c>
      <c r="F146" s="204" t="s">
        <v>200</v>
      </c>
      <c r="G146" s="201"/>
      <c r="H146" s="205">
        <v>80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136</v>
      </c>
      <c r="AU146" s="211" t="s">
        <v>85</v>
      </c>
      <c r="AV146" s="13" t="s">
        <v>85</v>
      </c>
      <c r="AW146" s="13" t="s">
        <v>33</v>
      </c>
      <c r="AX146" s="13" t="s">
        <v>83</v>
      </c>
      <c r="AY146" s="211" t="s">
        <v>115</v>
      </c>
    </row>
    <row r="147" spans="1:65" s="2" customFormat="1" ht="21.75" customHeight="1">
      <c r="A147" s="33"/>
      <c r="B147" s="34"/>
      <c r="C147" s="186" t="s">
        <v>201</v>
      </c>
      <c r="D147" s="186" t="s">
        <v>118</v>
      </c>
      <c r="E147" s="187" t="s">
        <v>202</v>
      </c>
      <c r="F147" s="188" t="s">
        <v>203</v>
      </c>
      <c r="G147" s="189" t="s">
        <v>130</v>
      </c>
      <c r="H147" s="190">
        <v>80</v>
      </c>
      <c r="I147" s="191"/>
      <c r="J147" s="192">
        <f>ROUND(I147*H147,2)</f>
        <v>0</v>
      </c>
      <c r="K147" s="193"/>
      <c r="L147" s="38"/>
      <c r="M147" s="194" t="s">
        <v>1</v>
      </c>
      <c r="N147" s="195" t="s">
        <v>41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122</v>
      </c>
      <c r="AT147" s="198" t="s">
        <v>118</v>
      </c>
      <c r="AU147" s="198" t="s">
        <v>85</v>
      </c>
      <c r="AY147" s="16" t="s">
        <v>115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83</v>
      </c>
      <c r="BK147" s="199">
        <f>ROUND(I147*H147,2)</f>
        <v>0</v>
      </c>
      <c r="BL147" s="16" t="s">
        <v>122</v>
      </c>
      <c r="BM147" s="198" t="s">
        <v>204</v>
      </c>
    </row>
    <row r="148" spans="1:65" s="13" customFormat="1" ht="11.25">
      <c r="B148" s="200"/>
      <c r="C148" s="201"/>
      <c r="D148" s="202" t="s">
        <v>136</v>
      </c>
      <c r="E148" s="203" t="s">
        <v>1</v>
      </c>
      <c r="F148" s="204" t="s">
        <v>200</v>
      </c>
      <c r="G148" s="201"/>
      <c r="H148" s="205">
        <v>80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136</v>
      </c>
      <c r="AU148" s="211" t="s">
        <v>85</v>
      </c>
      <c r="AV148" s="13" t="s">
        <v>85</v>
      </c>
      <c r="AW148" s="13" t="s">
        <v>33</v>
      </c>
      <c r="AX148" s="13" t="s">
        <v>83</v>
      </c>
      <c r="AY148" s="211" t="s">
        <v>115</v>
      </c>
    </row>
    <row r="149" spans="1:65" s="2" customFormat="1" ht="16.5" customHeight="1">
      <c r="A149" s="33"/>
      <c r="B149" s="34"/>
      <c r="C149" s="223" t="s">
        <v>205</v>
      </c>
      <c r="D149" s="223" t="s">
        <v>206</v>
      </c>
      <c r="E149" s="224" t="s">
        <v>207</v>
      </c>
      <c r="F149" s="225" t="s">
        <v>208</v>
      </c>
      <c r="G149" s="226" t="s">
        <v>134</v>
      </c>
      <c r="H149" s="227">
        <v>270</v>
      </c>
      <c r="I149" s="228"/>
      <c r="J149" s="229">
        <f t="shared" ref="J149:J156" si="10">ROUND(I149*H149,2)</f>
        <v>0</v>
      </c>
      <c r="K149" s="230"/>
      <c r="L149" s="231"/>
      <c r="M149" s="232" t="s">
        <v>1</v>
      </c>
      <c r="N149" s="233" t="s">
        <v>41</v>
      </c>
      <c r="O149" s="70"/>
      <c r="P149" s="196">
        <f t="shared" ref="P149:P156" si="11">O149*H149</f>
        <v>0</v>
      </c>
      <c r="Q149" s="196">
        <v>1.0059999999999999E-2</v>
      </c>
      <c r="R149" s="196">
        <f t="shared" ref="R149:R156" si="12">Q149*H149</f>
        <v>2.7161999999999997</v>
      </c>
      <c r="S149" s="196">
        <v>0</v>
      </c>
      <c r="T149" s="197">
        <f t="shared" ref="T149:T156" si="13"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154</v>
      </c>
      <c r="AT149" s="198" t="s">
        <v>206</v>
      </c>
      <c r="AU149" s="198" t="s">
        <v>85</v>
      </c>
      <c r="AY149" s="16" t="s">
        <v>115</v>
      </c>
      <c r="BE149" s="199">
        <f t="shared" ref="BE149:BE156" si="14">IF(N149="základní",J149,0)</f>
        <v>0</v>
      </c>
      <c r="BF149" s="199">
        <f t="shared" ref="BF149:BF156" si="15">IF(N149="snížená",J149,0)</f>
        <v>0</v>
      </c>
      <c r="BG149" s="199">
        <f t="shared" ref="BG149:BG156" si="16">IF(N149="zákl. přenesená",J149,0)</f>
        <v>0</v>
      </c>
      <c r="BH149" s="199">
        <f t="shared" ref="BH149:BH156" si="17">IF(N149="sníž. přenesená",J149,0)</f>
        <v>0</v>
      </c>
      <c r="BI149" s="199">
        <f t="shared" ref="BI149:BI156" si="18">IF(N149="nulová",J149,0)</f>
        <v>0</v>
      </c>
      <c r="BJ149" s="16" t="s">
        <v>83</v>
      </c>
      <c r="BK149" s="199">
        <f t="shared" ref="BK149:BK156" si="19">ROUND(I149*H149,2)</f>
        <v>0</v>
      </c>
      <c r="BL149" s="16" t="s">
        <v>122</v>
      </c>
      <c r="BM149" s="198" t="s">
        <v>209</v>
      </c>
    </row>
    <row r="150" spans="1:65" s="2" customFormat="1" ht="16.5" customHeight="1">
      <c r="A150" s="33"/>
      <c r="B150" s="34"/>
      <c r="C150" s="223" t="s">
        <v>7</v>
      </c>
      <c r="D150" s="223" t="s">
        <v>206</v>
      </c>
      <c r="E150" s="224" t="s">
        <v>210</v>
      </c>
      <c r="F150" s="225" t="s">
        <v>211</v>
      </c>
      <c r="G150" s="226" t="s">
        <v>212</v>
      </c>
      <c r="H150" s="227">
        <v>935</v>
      </c>
      <c r="I150" s="228"/>
      <c r="J150" s="229">
        <f t="shared" si="10"/>
        <v>0</v>
      </c>
      <c r="K150" s="230"/>
      <c r="L150" s="231"/>
      <c r="M150" s="232" t="s">
        <v>1</v>
      </c>
      <c r="N150" s="233" t="s">
        <v>41</v>
      </c>
      <c r="O150" s="70"/>
      <c r="P150" s="196">
        <f t="shared" si="11"/>
        <v>0</v>
      </c>
      <c r="Q150" s="196">
        <v>1</v>
      </c>
      <c r="R150" s="196">
        <f t="shared" si="12"/>
        <v>935</v>
      </c>
      <c r="S150" s="196">
        <v>0</v>
      </c>
      <c r="T150" s="197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154</v>
      </c>
      <c r="AT150" s="198" t="s">
        <v>206</v>
      </c>
      <c r="AU150" s="198" t="s">
        <v>85</v>
      </c>
      <c r="AY150" s="16" t="s">
        <v>115</v>
      </c>
      <c r="BE150" s="199">
        <f t="shared" si="14"/>
        <v>0</v>
      </c>
      <c r="BF150" s="199">
        <f t="shared" si="15"/>
        <v>0</v>
      </c>
      <c r="BG150" s="199">
        <f t="shared" si="16"/>
        <v>0</v>
      </c>
      <c r="BH150" s="199">
        <f t="shared" si="17"/>
        <v>0</v>
      </c>
      <c r="BI150" s="199">
        <f t="shared" si="18"/>
        <v>0</v>
      </c>
      <c r="BJ150" s="16" t="s">
        <v>83</v>
      </c>
      <c r="BK150" s="199">
        <f t="shared" si="19"/>
        <v>0</v>
      </c>
      <c r="BL150" s="16" t="s">
        <v>122</v>
      </c>
      <c r="BM150" s="198" t="s">
        <v>213</v>
      </c>
    </row>
    <row r="151" spans="1:65" s="2" customFormat="1" ht="24.2" customHeight="1">
      <c r="A151" s="33"/>
      <c r="B151" s="34"/>
      <c r="C151" s="223" t="s">
        <v>214</v>
      </c>
      <c r="D151" s="223" t="s">
        <v>206</v>
      </c>
      <c r="E151" s="224" t="s">
        <v>215</v>
      </c>
      <c r="F151" s="225" t="s">
        <v>216</v>
      </c>
      <c r="G151" s="226" t="s">
        <v>134</v>
      </c>
      <c r="H151" s="227">
        <v>340</v>
      </c>
      <c r="I151" s="228"/>
      <c r="J151" s="229">
        <f t="shared" si="10"/>
        <v>0</v>
      </c>
      <c r="K151" s="230"/>
      <c r="L151" s="231"/>
      <c r="M151" s="232" t="s">
        <v>1</v>
      </c>
      <c r="N151" s="233" t="s">
        <v>41</v>
      </c>
      <c r="O151" s="70"/>
      <c r="P151" s="196">
        <f t="shared" si="11"/>
        <v>0</v>
      </c>
      <c r="Q151" s="196">
        <v>1.23E-3</v>
      </c>
      <c r="R151" s="196">
        <f t="shared" si="12"/>
        <v>0.41820000000000002</v>
      </c>
      <c r="S151" s="196">
        <v>0</v>
      </c>
      <c r="T151" s="197">
        <f t="shared" si="1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154</v>
      </c>
      <c r="AT151" s="198" t="s">
        <v>206</v>
      </c>
      <c r="AU151" s="198" t="s">
        <v>85</v>
      </c>
      <c r="AY151" s="16" t="s">
        <v>115</v>
      </c>
      <c r="BE151" s="199">
        <f t="shared" si="14"/>
        <v>0</v>
      </c>
      <c r="BF151" s="199">
        <f t="shared" si="15"/>
        <v>0</v>
      </c>
      <c r="BG151" s="199">
        <f t="shared" si="16"/>
        <v>0</v>
      </c>
      <c r="BH151" s="199">
        <f t="shared" si="17"/>
        <v>0</v>
      </c>
      <c r="BI151" s="199">
        <f t="shared" si="18"/>
        <v>0</v>
      </c>
      <c r="BJ151" s="16" t="s">
        <v>83</v>
      </c>
      <c r="BK151" s="199">
        <f t="shared" si="19"/>
        <v>0</v>
      </c>
      <c r="BL151" s="16" t="s">
        <v>122</v>
      </c>
      <c r="BM151" s="198" t="s">
        <v>217</v>
      </c>
    </row>
    <row r="152" spans="1:65" s="2" customFormat="1" ht="16.5" customHeight="1">
      <c r="A152" s="33"/>
      <c r="B152" s="34"/>
      <c r="C152" s="223" t="s">
        <v>218</v>
      </c>
      <c r="D152" s="223" t="s">
        <v>206</v>
      </c>
      <c r="E152" s="224" t="s">
        <v>219</v>
      </c>
      <c r="F152" s="225" t="s">
        <v>220</v>
      </c>
      <c r="G152" s="226" t="s">
        <v>134</v>
      </c>
      <c r="H152" s="227">
        <v>1440</v>
      </c>
      <c r="I152" s="228"/>
      <c r="J152" s="229">
        <f t="shared" si="10"/>
        <v>0</v>
      </c>
      <c r="K152" s="230"/>
      <c r="L152" s="231"/>
      <c r="M152" s="232" t="s">
        <v>1</v>
      </c>
      <c r="N152" s="233" t="s">
        <v>41</v>
      </c>
      <c r="O152" s="70"/>
      <c r="P152" s="196">
        <f t="shared" si="11"/>
        <v>0</v>
      </c>
      <c r="Q152" s="196">
        <v>5.1999999999999995E-4</v>
      </c>
      <c r="R152" s="196">
        <f t="shared" si="12"/>
        <v>0.74879999999999991</v>
      </c>
      <c r="S152" s="196">
        <v>0</v>
      </c>
      <c r="T152" s="197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154</v>
      </c>
      <c r="AT152" s="198" t="s">
        <v>206</v>
      </c>
      <c r="AU152" s="198" t="s">
        <v>85</v>
      </c>
      <c r="AY152" s="16" t="s">
        <v>115</v>
      </c>
      <c r="BE152" s="199">
        <f t="shared" si="14"/>
        <v>0</v>
      </c>
      <c r="BF152" s="199">
        <f t="shared" si="15"/>
        <v>0</v>
      </c>
      <c r="BG152" s="199">
        <f t="shared" si="16"/>
        <v>0</v>
      </c>
      <c r="BH152" s="199">
        <f t="shared" si="17"/>
        <v>0</v>
      </c>
      <c r="BI152" s="199">
        <f t="shared" si="18"/>
        <v>0</v>
      </c>
      <c r="BJ152" s="16" t="s">
        <v>83</v>
      </c>
      <c r="BK152" s="199">
        <f t="shared" si="19"/>
        <v>0</v>
      </c>
      <c r="BL152" s="16" t="s">
        <v>122</v>
      </c>
      <c r="BM152" s="198" t="s">
        <v>221</v>
      </c>
    </row>
    <row r="153" spans="1:65" s="2" customFormat="1" ht="16.5" customHeight="1">
      <c r="A153" s="33"/>
      <c r="B153" s="34"/>
      <c r="C153" s="223" t="s">
        <v>222</v>
      </c>
      <c r="D153" s="223" t="s">
        <v>206</v>
      </c>
      <c r="E153" s="224" t="s">
        <v>223</v>
      </c>
      <c r="F153" s="225" t="s">
        <v>224</v>
      </c>
      <c r="G153" s="226" t="s">
        <v>134</v>
      </c>
      <c r="H153" s="227">
        <v>120</v>
      </c>
      <c r="I153" s="228"/>
      <c r="J153" s="229">
        <f t="shared" si="10"/>
        <v>0</v>
      </c>
      <c r="K153" s="230"/>
      <c r="L153" s="231"/>
      <c r="M153" s="232" t="s">
        <v>1</v>
      </c>
      <c r="N153" s="233" t="s">
        <v>41</v>
      </c>
      <c r="O153" s="70"/>
      <c r="P153" s="196">
        <f t="shared" si="11"/>
        <v>0</v>
      </c>
      <c r="Q153" s="196">
        <v>8.5199999999999998E-3</v>
      </c>
      <c r="R153" s="196">
        <f t="shared" si="12"/>
        <v>1.0224</v>
      </c>
      <c r="S153" s="196">
        <v>0</v>
      </c>
      <c r="T153" s="197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154</v>
      </c>
      <c r="AT153" s="198" t="s">
        <v>206</v>
      </c>
      <c r="AU153" s="198" t="s">
        <v>85</v>
      </c>
      <c r="AY153" s="16" t="s">
        <v>115</v>
      </c>
      <c r="BE153" s="199">
        <f t="shared" si="14"/>
        <v>0</v>
      </c>
      <c r="BF153" s="199">
        <f t="shared" si="15"/>
        <v>0</v>
      </c>
      <c r="BG153" s="199">
        <f t="shared" si="16"/>
        <v>0</v>
      </c>
      <c r="BH153" s="199">
        <f t="shared" si="17"/>
        <v>0</v>
      </c>
      <c r="BI153" s="199">
        <f t="shared" si="18"/>
        <v>0</v>
      </c>
      <c r="BJ153" s="16" t="s">
        <v>83</v>
      </c>
      <c r="BK153" s="199">
        <f t="shared" si="19"/>
        <v>0</v>
      </c>
      <c r="BL153" s="16" t="s">
        <v>122</v>
      </c>
      <c r="BM153" s="198" t="s">
        <v>225</v>
      </c>
    </row>
    <row r="154" spans="1:65" s="2" customFormat="1" ht="21.75" customHeight="1">
      <c r="A154" s="33"/>
      <c r="B154" s="34"/>
      <c r="C154" s="223" t="s">
        <v>226</v>
      </c>
      <c r="D154" s="223" t="s">
        <v>206</v>
      </c>
      <c r="E154" s="224" t="s">
        <v>227</v>
      </c>
      <c r="F154" s="225" t="s">
        <v>228</v>
      </c>
      <c r="G154" s="226" t="s">
        <v>134</v>
      </c>
      <c r="H154" s="227">
        <v>4600</v>
      </c>
      <c r="I154" s="228"/>
      <c r="J154" s="229">
        <f t="shared" si="10"/>
        <v>0</v>
      </c>
      <c r="K154" s="230"/>
      <c r="L154" s="231"/>
      <c r="M154" s="232" t="s">
        <v>1</v>
      </c>
      <c r="N154" s="233" t="s">
        <v>41</v>
      </c>
      <c r="O154" s="70"/>
      <c r="P154" s="196">
        <f t="shared" si="11"/>
        <v>0</v>
      </c>
      <c r="Q154" s="196">
        <v>1.8000000000000001E-4</v>
      </c>
      <c r="R154" s="196">
        <f t="shared" si="12"/>
        <v>0.82800000000000007</v>
      </c>
      <c r="S154" s="196">
        <v>0</v>
      </c>
      <c r="T154" s="197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154</v>
      </c>
      <c r="AT154" s="198" t="s">
        <v>206</v>
      </c>
      <c r="AU154" s="198" t="s">
        <v>85</v>
      </c>
      <c r="AY154" s="16" t="s">
        <v>115</v>
      </c>
      <c r="BE154" s="199">
        <f t="shared" si="14"/>
        <v>0</v>
      </c>
      <c r="BF154" s="199">
        <f t="shared" si="15"/>
        <v>0</v>
      </c>
      <c r="BG154" s="199">
        <f t="shared" si="16"/>
        <v>0</v>
      </c>
      <c r="BH154" s="199">
        <f t="shared" si="17"/>
        <v>0</v>
      </c>
      <c r="BI154" s="199">
        <f t="shared" si="18"/>
        <v>0</v>
      </c>
      <c r="BJ154" s="16" t="s">
        <v>83</v>
      </c>
      <c r="BK154" s="199">
        <f t="shared" si="19"/>
        <v>0</v>
      </c>
      <c r="BL154" s="16" t="s">
        <v>122</v>
      </c>
      <c r="BM154" s="198" t="s">
        <v>229</v>
      </c>
    </row>
    <row r="155" spans="1:65" s="2" customFormat="1" ht="24.2" customHeight="1">
      <c r="A155" s="33"/>
      <c r="B155" s="34"/>
      <c r="C155" s="223" t="s">
        <v>230</v>
      </c>
      <c r="D155" s="223" t="s">
        <v>206</v>
      </c>
      <c r="E155" s="224" t="s">
        <v>231</v>
      </c>
      <c r="F155" s="225" t="s">
        <v>232</v>
      </c>
      <c r="G155" s="226" t="s">
        <v>134</v>
      </c>
      <c r="H155" s="227">
        <v>360</v>
      </c>
      <c r="I155" s="228"/>
      <c r="J155" s="229">
        <f t="shared" si="10"/>
        <v>0</v>
      </c>
      <c r="K155" s="230"/>
      <c r="L155" s="231"/>
      <c r="M155" s="232" t="s">
        <v>1</v>
      </c>
      <c r="N155" s="233" t="s">
        <v>41</v>
      </c>
      <c r="O155" s="70"/>
      <c r="P155" s="196">
        <f t="shared" si="11"/>
        <v>0</v>
      </c>
      <c r="Q155" s="196">
        <v>9.0000000000000006E-5</v>
      </c>
      <c r="R155" s="196">
        <f t="shared" si="12"/>
        <v>3.2400000000000005E-2</v>
      </c>
      <c r="S155" s="196">
        <v>0</v>
      </c>
      <c r="T155" s="197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154</v>
      </c>
      <c r="AT155" s="198" t="s">
        <v>206</v>
      </c>
      <c r="AU155" s="198" t="s">
        <v>85</v>
      </c>
      <c r="AY155" s="16" t="s">
        <v>115</v>
      </c>
      <c r="BE155" s="199">
        <f t="shared" si="14"/>
        <v>0</v>
      </c>
      <c r="BF155" s="199">
        <f t="shared" si="15"/>
        <v>0</v>
      </c>
      <c r="BG155" s="199">
        <f t="shared" si="16"/>
        <v>0</v>
      </c>
      <c r="BH155" s="199">
        <f t="shared" si="17"/>
        <v>0</v>
      </c>
      <c r="BI155" s="199">
        <f t="shared" si="18"/>
        <v>0</v>
      </c>
      <c r="BJ155" s="16" t="s">
        <v>83</v>
      </c>
      <c r="BK155" s="199">
        <f t="shared" si="19"/>
        <v>0</v>
      </c>
      <c r="BL155" s="16" t="s">
        <v>122</v>
      </c>
      <c r="BM155" s="198" t="s">
        <v>233</v>
      </c>
    </row>
    <row r="156" spans="1:65" s="2" customFormat="1" ht="16.5" customHeight="1">
      <c r="A156" s="33"/>
      <c r="B156" s="34"/>
      <c r="C156" s="223" t="s">
        <v>234</v>
      </c>
      <c r="D156" s="223" t="s">
        <v>206</v>
      </c>
      <c r="E156" s="224" t="s">
        <v>235</v>
      </c>
      <c r="F156" s="225" t="s">
        <v>236</v>
      </c>
      <c r="G156" s="226" t="s">
        <v>134</v>
      </c>
      <c r="H156" s="227">
        <v>10640</v>
      </c>
      <c r="I156" s="228"/>
      <c r="J156" s="229">
        <f t="shared" si="10"/>
        <v>0</v>
      </c>
      <c r="K156" s="230"/>
      <c r="L156" s="231"/>
      <c r="M156" s="232" t="s">
        <v>1</v>
      </c>
      <c r="N156" s="233" t="s">
        <v>41</v>
      </c>
      <c r="O156" s="70"/>
      <c r="P156" s="196">
        <f t="shared" si="11"/>
        <v>0</v>
      </c>
      <c r="Q156" s="196">
        <v>9.0000000000000006E-5</v>
      </c>
      <c r="R156" s="196">
        <f t="shared" si="12"/>
        <v>0.95760000000000001</v>
      </c>
      <c r="S156" s="196">
        <v>0</v>
      </c>
      <c r="T156" s="197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8" t="s">
        <v>154</v>
      </c>
      <c r="AT156" s="198" t="s">
        <v>206</v>
      </c>
      <c r="AU156" s="198" t="s">
        <v>85</v>
      </c>
      <c r="AY156" s="16" t="s">
        <v>115</v>
      </c>
      <c r="BE156" s="199">
        <f t="shared" si="14"/>
        <v>0</v>
      </c>
      <c r="BF156" s="199">
        <f t="shared" si="15"/>
        <v>0</v>
      </c>
      <c r="BG156" s="199">
        <f t="shared" si="16"/>
        <v>0</v>
      </c>
      <c r="BH156" s="199">
        <f t="shared" si="17"/>
        <v>0</v>
      </c>
      <c r="BI156" s="199">
        <f t="shared" si="18"/>
        <v>0</v>
      </c>
      <c r="BJ156" s="16" t="s">
        <v>83</v>
      </c>
      <c r="BK156" s="199">
        <f t="shared" si="19"/>
        <v>0</v>
      </c>
      <c r="BL156" s="16" t="s">
        <v>122</v>
      </c>
      <c r="BM156" s="198" t="s">
        <v>237</v>
      </c>
    </row>
    <row r="157" spans="1:65" s="12" customFormat="1" ht="25.9" customHeight="1">
      <c r="B157" s="170"/>
      <c r="C157" s="171"/>
      <c r="D157" s="172" t="s">
        <v>75</v>
      </c>
      <c r="E157" s="173" t="s">
        <v>238</v>
      </c>
      <c r="F157" s="173" t="s">
        <v>239</v>
      </c>
      <c r="G157" s="171"/>
      <c r="H157" s="171"/>
      <c r="I157" s="174"/>
      <c r="J157" s="175">
        <f>BK157</f>
        <v>0</v>
      </c>
      <c r="K157" s="171"/>
      <c r="L157" s="176"/>
      <c r="M157" s="177"/>
      <c r="N157" s="178"/>
      <c r="O157" s="178"/>
      <c r="P157" s="179">
        <f>SUM(P158:P214)</f>
        <v>0</v>
      </c>
      <c r="Q157" s="178"/>
      <c r="R157" s="179">
        <f>SUM(R158:R214)</f>
        <v>0</v>
      </c>
      <c r="S157" s="178"/>
      <c r="T157" s="180">
        <f>SUM(T158:T214)</f>
        <v>0</v>
      </c>
      <c r="AR157" s="181" t="s">
        <v>122</v>
      </c>
      <c r="AT157" s="182" t="s">
        <v>75</v>
      </c>
      <c r="AU157" s="182" t="s">
        <v>76</v>
      </c>
      <c r="AY157" s="181" t="s">
        <v>115</v>
      </c>
      <c r="BK157" s="183">
        <f>SUM(BK158:BK214)</f>
        <v>0</v>
      </c>
    </row>
    <row r="158" spans="1:65" s="2" customFormat="1" ht="33" customHeight="1">
      <c r="A158" s="33"/>
      <c r="B158" s="34"/>
      <c r="C158" s="186" t="s">
        <v>240</v>
      </c>
      <c r="D158" s="186" t="s">
        <v>118</v>
      </c>
      <c r="E158" s="187" t="s">
        <v>241</v>
      </c>
      <c r="F158" s="188" t="s">
        <v>242</v>
      </c>
      <c r="G158" s="189" t="s">
        <v>130</v>
      </c>
      <c r="H158" s="190">
        <v>11</v>
      </c>
      <c r="I158" s="191"/>
      <c r="J158" s="192">
        <f t="shared" ref="J158:J170" si="20">ROUND(I158*H158,2)</f>
        <v>0</v>
      </c>
      <c r="K158" s="193"/>
      <c r="L158" s="38"/>
      <c r="M158" s="194" t="s">
        <v>1</v>
      </c>
      <c r="N158" s="195" t="s">
        <v>41</v>
      </c>
      <c r="O158" s="70"/>
      <c r="P158" s="196">
        <f t="shared" ref="P158:P170" si="21">O158*H158</f>
        <v>0</v>
      </c>
      <c r="Q158" s="196">
        <v>0</v>
      </c>
      <c r="R158" s="196">
        <f t="shared" ref="R158:R170" si="22">Q158*H158</f>
        <v>0</v>
      </c>
      <c r="S158" s="196">
        <v>0</v>
      </c>
      <c r="T158" s="197">
        <f t="shared" ref="T158:T170" si="23"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243</v>
      </c>
      <c r="AT158" s="198" t="s">
        <v>118</v>
      </c>
      <c r="AU158" s="198" t="s">
        <v>83</v>
      </c>
      <c r="AY158" s="16" t="s">
        <v>115</v>
      </c>
      <c r="BE158" s="199">
        <f t="shared" ref="BE158:BE170" si="24">IF(N158="základní",J158,0)</f>
        <v>0</v>
      </c>
      <c r="BF158" s="199">
        <f t="shared" ref="BF158:BF170" si="25">IF(N158="snížená",J158,0)</f>
        <v>0</v>
      </c>
      <c r="BG158" s="199">
        <f t="shared" ref="BG158:BG170" si="26">IF(N158="zákl. přenesená",J158,0)</f>
        <v>0</v>
      </c>
      <c r="BH158" s="199">
        <f t="shared" ref="BH158:BH170" si="27">IF(N158="sníž. přenesená",J158,0)</f>
        <v>0</v>
      </c>
      <c r="BI158" s="199">
        <f t="shared" ref="BI158:BI170" si="28">IF(N158="nulová",J158,0)</f>
        <v>0</v>
      </c>
      <c r="BJ158" s="16" t="s">
        <v>83</v>
      </c>
      <c r="BK158" s="199">
        <f t="shared" ref="BK158:BK170" si="29">ROUND(I158*H158,2)</f>
        <v>0</v>
      </c>
      <c r="BL158" s="16" t="s">
        <v>243</v>
      </c>
      <c r="BM158" s="198" t="s">
        <v>244</v>
      </c>
    </row>
    <row r="159" spans="1:65" s="2" customFormat="1" ht="24.2" customHeight="1">
      <c r="A159" s="33"/>
      <c r="B159" s="34"/>
      <c r="C159" s="186" t="s">
        <v>245</v>
      </c>
      <c r="D159" s="186" t="s">
        <v>118</v>
      </c>
      <c r="E159" s="187" t="s">
        <v>246</v>
      </c>
      <c r="F159" s="188" t="s">
        <v>247</v>
      </c>
      <c r="G159" s="189" t="s">
        <v>134</v>
      </c>
      <c r="H159" s="190">
        <v>11</v>
      </c>
      <c r="I159" s="191"/>
      <c r="J159" s="192">
        <f t="shared" si="20"/>
        <v>0</v>
      </c>
      <c r="K159" s="193"/>
      <c r="L159" s="38"/>
      <c r="M159" s="194" t="s">
        <v>1</v>
      </c>
      <c r="N159" s="195" t="s">
        <v>41</v>
      </c>
      <c r="O159" s="70"/>
      <c r="P159" s="196">
        <f t="shared" si="21"/>
        <v>0</v>
      </c>
      <c r="Q159" s="196">
        <v>0</v>
      </c>
      <c r="R159" s="196">
        <f t="shared" si="22"/>
        <v>0</v>
      </c>
      <c r="S159" s="196">
        <v>0</v>
      </c>
      <c r="T159" s="197">
        <f t="shared" si="2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243</v>
      </c>
      <c r="AT159" s="198" t="s">
        <v>118</v>
      </c>
      <c r="AU159" s="198" t="s">
        <v>83</v>
      </c>
      <c r="AY159" s="16" t="s">
        <v>115</v>
      </c>
      <c r="BE159" s="199">
        <f t="shared" si="24"/>
        <v>0</v>
      </c>
      <c r="BF159" s="199">
        <f t="shared" si="25"/>
        <v>0</v>
      </c>
      <c r="BG159" s="199">
        <f t="shared" si="26"/>
        <v>0</v>
      </c>
      <c r="BH159" s="199">
        <f t="shared" si="27"/>
        <v>0</v>
      </c>
      <c r="BI159" s="199">
        <f t="shared" si="28"/>
        <v>0</v>
      </c>
      <c r="BJ159" s="16" t="s">
        <v>83</v>
      </c>
      <c r="BK159" s="199">
        <f t="shared" si="29"/>
        <v>0</v>
      </c>
      <c r="BL159" s="16" t="s">
        <v>243</v>
      </c>
      <c r="BM159" s="198" t="s">
        <v>248</v>
      </c>
    </row>
    <row r="160" spans="1:65" s="2" customFormat="1" ht="16.5" customHeight="1">
      <c r="A160" s="33"/>
      <c r="B160" s="34"/>
      <c r="C160" s="186" t="s">
        <v>249</v>
      </c>
      <c r="D160" s="186" t="s">
        <v>118</v>
      </c>
      <c r="E160" s="187" t="s">
        <v>250</v>
      </c>
      <c r="F160" s="188" t="s">
        <v>251</v>
      </c>
      <c r="G160" s="189" t="s">
        <v>134</v>
      </c>
      <c r="H160" s="190">
        <v>14</v>
      </c>
      <c r="I160" s="191"/>
      <c r="J160" s="192">
        <f t="shared" si="20"/>
        <v>0</v>
      </c>
      <c r="K160" s="193"/>
      <c r="L160" s="38"/>
      <c r="M160" s="194" t="s">
        <v>1</v>
      </c>
      <c r="N160" s="195" t="s">
        <v>41</v>
      </c>
      <c r="O160" s="70"/>
      <c r="P160" s="196">
        <f t="shared" si="21"/>
        <v>0</v>
      </c>
      <c r="Q160" s="196">
        <v>0</v>
      </c>
      <c r="R160" s="196">
        <f t="shared" si="22"/>
        <v>0</v>
      </c>
      <c r="S160" s="196">
        <v>0</v>
      </c>
      <c r="T160" s="197">
        <f t="shared" si="2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243</v>
      </c>
      <c r="AT160" s="198" t="s">
        <v>118</v>
      </c>
      <c r="AU160" s="198" t="s">
        <v>83</v>
      </c>
      <c r="AY160" s="16" t="s">
        <v>115</v>
      </c>
      <c r="BE160" s="199">
        <f t="shared" si="24"/>
        <v>0</v>
      </c>
      <c r="BF160" s="199">
        <f t="shared" si="25"/>
        <v>0</v>
      </c>
      <c r="BG160" s="199">
        <f t="shared" si="26"/>
        <v>0</v>
      </c>
      <c r="BH160" s="199">
        <f t="shared" si="27"/>
        <v>0</v>
      </c>
      <c r="BI160" s="199">
        <f t="shared" si="28"/>
        <v>0</v>
      </c>
      <c r="BJ160" s="16" t="s">
        <v>83</v>
      </c>
      <c r="BK160" s="199">
        <f t="shared" si="29"/>
        <v>0</v>
      </c>
      <c r="BL160" s="16" t="s">
        <v>243</v>
      </c>
      <c r="BM160" s="198" t="s">
        <v>252</v>
      </c>
    </row>
    <row r="161" spans="1:65" s="2" customFormat="1" ht="33" customHeight="1">
      <c r="A161" s="33"/>
      <c r="B161" s="34"/>
      <c r="C161" s="186" t="s">
        <v>253</v>
      </c>
      <c r="D161" s="186" t="s">
        <v>118</v>
      </c>
      <c r="E161" s="187" t="s">
        <v>254</v>
      </c>
      <c r="F161" s="188" t="s">
        <v>255</v>
      </c>
      <c r="G161" s="189" t="s">
        <v>134</v>
      </c>
      <c r="H161" s="190">
        <v>14</v>
      </c>
      <c r="I161" s="191"/>
      <c r="J161" s="192">
        <f t="shared" si="20"/>
        <v>0</v>
      </c>
      <c r="K161" s="193"/>
      <c r="L161" s="38"/>
      <c r="M161" s="194" t="s">
        <v>1</v>
      </c>
      <c r="N161" s="195" t="s">
        <v>41</v>
      </c>
      <c r="O161" s="70"/>
      <c r="P161" s="196">
        <f t="shared" si="21"/>
        <v>0</v>
      </c>
      <c r="Q161" s="196">
        <v>0</v>
      </c>
      <c r="R161" s="196">
        <f t="shared" si="22"/>
        <v>0</v>
      </c>
      <c r="S161" s="196">
        <v>0</v>
      </c>
      <c r="T161" s="197">
        <f t="shared" si="2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8" t="s">
        <v>243</v>
      </c>
      <c r="AT161" s="198" t="s">
        <v>118</v>
      </c>
      <c r="AU161" s="198" t="s">
        <v>83</v>
      </c>
      <c r="AY161" s="16" t="s">
        <v>115</v>
      </c>
      <c r="BE161" s="199">
        <f t="shared" si="24"/>
        <v>0</v>
      </c>
      <c r="BF161" s="199">
        <f t="shared" si="25"/>
        <v>0</v>
      </c>
      <c r="BG161" s="199">
        <f t="shared" si="26"/>
        <v>0</v>
      </c>
      <c r="BH161" s="199">
        <f t="shared" si="27"/>
        <v>0</v>
      </c>
      <c r="BI161" s="199">
        <f t="shared" si="28"/>
        <v>0</v>
      </c>
      <c r="BJ161" s="16" t="s">
        <v>83</v>
      </c>
      <c r="BK161" s="199">
        <f t="shared" si="29"/>
        <v>0</v>
      </c>
      <c r="BL161" s="16" t="s">
        <v>243</v>
      </c>
      <c r="BM161" s="198" t="s">
        <v>256</v>
      </c>
    </row>
    <row r="162" spans="1:65" s="2" customFormat="1" ht="16.5" customHeight="1">
      <c r="A162" s="33"/>
      <c r="B162" s="34"/>
      <c r="C162" s="186" t="s">
        <v>257</v>
      </c>
      <c r="D162" s="186" t="s">
        <v>118</v>
      </c>
      <c r="E162" s="187" t="s">
        <v>258</v>
      </c>
      <c r="F162" s="188" t="s">
        <v>259</v>
      </c>
      <c r="G162" s="189" t="s">
        <v>134</v>
      </c>
      <c r="H162" s="190">
        <v>14</v>
      </c>
      <c r="I162" s="191"/>
      <c r="J162" s="192">
        <f t="shared" si="20"/>
        <v>0</v>
      </c>
      <c r="K162" s="193"/>
      <c r="L162" s="38"/>
      <c r="M162" s="194" t="s">
        <v>1</v>
      </c>
      <c r="N162" s="195" t="s">
        <v>41</v>
      </c>
      <c r="O162" s="70"/>
      <c r="P162" s="196">
        <f t="shared" si="21"/>
        <v>0</v>
      </c>
      <c r="Q162" s="196">
        <v>0</v>
      </c>
      <c r="R162" s="196">
        <f t="shared" si="22"/>
        <v>0</v>
      </c>
      <c r="S162" s="196">
        <v>0</v>
      </c>
      <c r="T162" s="197">
        <f t="shared" si="2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243</v>
      </c>
      <c r="AT162" s="198" t="s">
        <v>118</v>
      </c>
      <c r="AU162" s="198" t="s">
        <v>83</v>
      </c>
      <c r="AY162" s="16" t="s">
        <v>115</v>
      </c>
      <c r="BE162" s="199">
        <f t="shared" si="24"/>
        <v>0</v>
      </c>
      <c r="BF162" s="199">
        <f t="shared" si="25"/>
        <v>0</v>
      </c>
      <c r="BG162" s="199">
        <f t="shared" si="26"/>
        <v>0</v>
      </c>
      <c r="BH162" s="199">
        <f t="shared" si="27"/>
        <v>0</v>
      </c>
      <c r="BI162" s="199">
        <f t="shared" si="28"/>
        <v>0</v>
      </c>
      <c r="BJ162" s="16" t="s">
        <v>83</v>
      </c>
      <c r="BK162" s="199">
        <f t="shared" si="29"/>
        <v>0</v>
      </c>
      <c r="BL162" s="16" t="s">
        <v>243</v>
      </c>
      <c r="BM162" s="198" t="s">
        <v>260</v>
      </c>
    </row>
    <row r="163" spans="1:65" s="2" customFormat="1" ht="24.2" customHeight="1">
      <c r="A163" s="33"/>
      <c r="B163" s="34"/>
      <c r="C163" s="186" t="s">
        <v>261</v>
      </c>
      <c r="D163" s="186" t="s">
        <v>118</v>
      </c>
      <c r="E163" s="187" t="s">
        <v>262</v>
      </c>
      <c r="F163" s="188" t="s">
        <v>263</v>
      </c>
      <c r="G163" s="189" t="s">
        <v>134</v>
      </c>
      <c r="H163" s="190">
        <v>11</v>
      </c>
      <c r="I163" s="191"/>
      <c r="J163" s="192">
        <f t="shared" si="20"/>
        <v>0</v>
      </c>
      <c r="K163" s="193"/>
      <c r="L163" s="38"/>
      <c r="M163" s="194" t="s">
        <v>1</v>
      </c>
      <c r="N163" s="195" t="s">
        <v>41</v>
      </c>
      <c r="O163" s="70"/>
      <c r="P163" s="196">
        <f t="shared" si="21"/>
        <v>0</v>
      </c>
      <c r="Q163" s="196">
        <v>0</v>
      </c>
      <c r="R163" s="196">
        <f t="shared" si="22"/>
        <v>0</v>
      </c>
      <c r="S163" s="196">
        <v>0</v>
      </c>
      <c r="T163" s="197">
        <f t="shared" si="2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243</v>
      </c>
      <c r="AT163" s="198" t="s">
        <v>118</v>
      </c>
      <c r="AU163" s="198" t="s">
        <v>83</v>
      </c>
      <c r="AY163" s="16" t="s">
        <v>115</v>
      </c>
      <c r="BE163" s="199">
        <f t="shared" si="24"/>
        <v>0</v>
      </c>
      <c r="BF163" s="199">
        <f t="shared" si="25"/>
        <v>0</v>
      </c>
      <c r="BG163" s="199">
        <f t="shared" si="26"/>
        <v>0</v>
      </c>
      <c r="BH163" s="199">
        <f t="shared" si="27"/>
        <v>0</v>
      </c>
      <c r="BI163" s="199">
        <f t="shared" si="28"/>
        <v>0</v>
      </c>
      <c r="BJ163" s="16" t="s">
        <v>83</v>
      </c>
      <c r="BK163" s="199">
        <f t="shared" si="29"/>
        <v>0</v>
      </c>
      <c r="BL163" s="16" t="s">
        <v>243</v>
      </c>
      <c r="BM163" s="198" t="s">
        <v>264</v>
      </c>
    </row>
    <row r="164" spans="1:65" s="2" customFormat="1" ht="24.2" customHeight="1">
      <c r="A164" s="33"/>
      <c r="B164" s="34"/>
      <c r="C164" s="186" t="s">
        <v>265</v>
      </c>
      <c r="D164" s="186" t="s">
        <v>118</v>
      </c>
      <c r="E164" s="187" t="s">
        <v>266</v>
      </c>
      <c r="F164" s="188" t="s">
        <v>267</v>
      </c>
      <c r="G164" s="189" t="s">
        <v>134</v>
      </c>
      <c r="H164" s="190">
        <v>11</v>
      </c>
      <c r="I164" s="191"/>
      <c r="J164" s="192">
        <f t="shared" si="20"/>
        <v>0</v>
      </c>
      <c r="K164" s="193"/>
      <c r="L164" s="38"/>
      <c r="M164" s="194" t="s">
        <v>1</v>
      </c>
      <c r="N164" s="195" t="s">
        <v>41</v>
      </c>
      <c r="O164" s="70"/>
      <c r="P164" s="196">
        <f t="shared" si="21"/>
        <v>0</v>
      </c>
      <c r="Q164" s="196">
        <v>0</v>
      </c>
      <c r="R164" s="196">
        <f t="shared" si="22"/>
        <v>0</v>
      </c>
      <c r="S164" s="196">
        <v>0</v>
      </c>
      <c r="T164" s="197">
        <f t="shared" si="2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243</v>
      </c>
      <c r="AT164" s="198" t="s">
        <v>118</v>
      </c>
      <c r="AU164" s="198" t="s">
        <v>83</v>
      </c>
      <c r="AY164" s="16" t="s">
        <v>115</v>
      </c>
      <c r="BE164" s="199">
        <f t="shared" si="24"/>
        <v>0</v>
      </c>
      <c r="BF164" s="199">
        <f t="shared" si="25"/>
        <v>0</v>
      </c>
      <c r="BG164" s="199">
        <f t="shared" si="26"/>
        <v>0</v>
      </c>
      <c r="BH164" s="199">
        <f t="shared" si="27"/>
        <v>0</v>
      </c>
      <c r="BI164" s="199">
        <f t="shared" si="28"/>
        <v>0</v>
      </c>
      <c r="BJ164" s="16" t="s">
        <v>83</v>
      </c>
      <c r="BK164" s="199">
        <f t="shared" si="29"/>
        <v>0</v>
      </c>
      <c r="BL164" s="16" t="s">
        <v>243</v>
      </c>
      <c r="BM164" s="198" t="s">
        <v>268</v>
      </c>
    </row>
    <row r="165" spans="1:65" s="2" customFormat="1" ht="33" customHeight="1">
      <c r="A165" s="33"/>
      <c r="B165" s="34"/>
      <c r="C165" s="186" t="s">
        <v>269</v>
      </c>
      <c r="D165" s="186" t="s">
        <v>118</v>
      </c>
      <c r="E165" s="187" t="s">
        <v>270</v>
      </c>
      <c r="F165" s="188" t="s">
        <v>271</v>
      </c>
      <c r="G165" s="189" t="s">
        <v>134</v>
      </c>
      <c r="H165" s="190">
        <v>14</v>
      </c>
      <c r="I165" s="191"/>
      <c r="J165" s="192">
        <f t="shared" si="20"/>
        <v>0</v>
      </c>
      <c r="K165" s="193"/>
      <c r="L165" s="38"/>
      <c r="M165" s="194" t="s">
        <v>1</v>
      </c>
      <c r="N165" s="195" t="s">
        <v>41</v>
      </c>
      <c r="O165" s="70"/>
      <c r="P165" s="196">
        <f t="shared" si="21"/>
        <v>0</v>
      </c>
      <c r="Q165" s="196">
        <v>0</v>
      </c>
      <c r="R165" s="196">
        <f t="shared" si="22"/>
        <v>0</v>
      </c>
      <c r="S165" s="196">
        <v>0</v>
      </c>
      <c r="T165" s="197">
        <f t="shared" si="2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243</v>
      </c>
      <c r="AT165" s="198" t="s">
        <v>118</v>
      </c>
      <c r="AU165" s="198" t="s">
        <v>83</v>
      </c>
      <c r="AY165" s="16" t="s">
        <v>115</v>
      </c>
      <c r="BE165" s="199">
        <f t="shared" si="24"/>
        <v>0</v>
      </c>
      <c r="BF165" s="199">
        <f t="shared" si="25"/>
        <v>0</v>
      </c>
      <c r="BG165" s="199">
        <f t="shared" si="26"/>
        <v>0</v>
      </c>
      <c r="BH165" s="199">
        <f t="shared" si="27"/>
        <v>0</v>
      </c>
      <c r="BI165" s="199">
        <f t="shared" si="28"/>
        <v>0</v>
      </c>
      <c r="BJ165" s="16" t="s">
        <v>83</v>
      </c>
      <c r="BK165" s="199">
        <f t="shared" si="29"/>
        <v>0</v>
      </c>
      <c r="BL165" s="16" t="s">
        <v>243</v>
      </c>
      <c r="BM165" s="198" t="s">
        <v>272</v>
      </c>
    </row>
    <row r="166" spans="1:65" s="2" customFormat="1" ht="16.5" customHeight="1">
      <c r="A166" s="33"/>
      <c r="B166" s="34"/>
      <c r="C166" s="186" t="s">
        <v>273</v>
      </c>
      <c r="D166" s="186" t="s">
        <v>118</v>
      </c>
      <c r="E166" s="187" t="s">
        <v>274</v>
      </c>
      <c r="F166" s="188" t="s">
        <v>275</v>
      </c>
      <c r="G166" s="189" t="s">
        <v>134</v>
      </c>
      <c r="H166" s="190">
        <v>14</v>
      </c>
      <c r="I166" s="191"/>
      <c r="J166" s="192">
        <f t="shared" si="20"/>
        <v>0</v>
      </c>
      <c r="K166" s="193"/>
      <c r="L166" s="38"/>
      <c r="M166" s="194" t="s">
        <v>1</v>
      </c>
      <c r="N166" s="195" t="s">
        <v>41</v>
      </c>
      <c r="O166" s="70"/>
      <c r="P166" s="196">
        <f t="shared" si="21"/>
        <v>0</v>
      </c>
      <c r="Q166" s="196">
        <v>0</v>
      </c>
      <c r="R166" s="196">
        <f t="shared" si="22"/>
        <v>0</v>
      </c>
      <c r="S166" s="196">
        <v>0</v>
      </c>
      <c r="T166" s="197">
        <f t="shared" si="2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243</v>
      </c>
      <c r="AT166" s="198" t="s">
        <v>118</v>
      </c>
      <c r="AU166" s="198" t="s">
        <v>83</v>
      </c>
      <c r="AY166" s="16" t="s">
        <v>115</v>
      </c>
      <c r="BE166" s="199">
        <f t="shared" si="24"/>
        <v>0</v>
      </c>
      <c r="BF166" s="199">
        <f t="shared" si="25"/>
        <v>0</v>
      </c>
      <c r="BG166" s="199">
        <f t="shared" si="26"/>
        <v>0</v>
      </c>
      <c r="BH166" s="199">
        <f t="shared" si="27"/>
        <v>0</v>
      </c>
      <c r="BI166" s="199">
        <f t="shared" si="28"/>
        <v>0</v>
      </c>
      <c r="BJ166" s="16" t="s">
        <v>83</v>
      </c>
      <c r="BK166" s="199">
        <f t="shared" si="29"/>
        <v>0</v>
      </c>
      <c r="BL166" s="16" t="s">
        <v>243</v>
      </c>
      <c r="BM166" s="198" t="s">
        <v>276</v>
      </c>
    </row>
    <row r="167" spans="1:65" s="2" customFormat="1" ht="33" customHeight="1">
      <c r="A167" s="33"/>
      <c r="B167" s="34"/>
      <c r="C167" s="186" t="s">
        <v>277</v>
      </c>
      <c r="D167" s="186" t="s">
        <v>118</v>
      </c>
      <c r="E167" s="187" t="s">
        <v>278</v>
      </c>
      <c r="F167" s="188" t="s">
        <v>279</v>
      </c>
      <c r="G167" s="189" t="s">
        <v>134</v>
      </c>
      <c r="H167" s="190">
        <v>14</v>
      </c>
      <c r="I167" s="191"/>
      <c r="J167" s="192">
        <f t="shared" si="20"/>
        <v>0</v>
      </c>
      <c r="K167" s="193"/>
      <c r="L167" s="38"/>
      <c r="M167" s="194" t="s">
        <v>1</v>
      </c>
      <c r="N167" s="195" t="s">
        <v>41</v>
      </c>
      <c r="O167" s="70"/>
      <c r="P167" s="196">
        <f t="shared" si="21"/>
        <v>0</v>
      </c>
      <c r="Q167" s="196">
        <v>0</v>
      </c>
      <c r="R167" s="196">
        <f t="shared" si="22"/>
        <v>0</v>
      </c>
      <c r="S167" s="196">
        <v>0</v>
      </c>
      <c r="T167" s="197">
        <f t="shared" si="2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243</v>
      </c>
      <c r="AT167" s="198" t="s">
        <v>118</v>
      </c>
      <c r="AU167" s="198" t="s">
        <v>83</v>
      </c>
      <c r="AY167" s="16" t="s">
        <v>115</v>
      </c>
      <c r="BE167" s="199">
        <f t="shared" si="24"/>
        <v>0</v>
      </c>
      <c r="BF167" s="199">
        <f t="shared" si="25"/>
        <v>0</v>
      </c>
      <c r="BG167" s="199">
        <f t="shared" si="26"/>
        <v>0</v>
      </c>
      <c r="BH167" s="199">
        <f t="shared" si="27"/>
        <v>0</v>
      </c>
      <c r="BI167" s="199">
        <f t="shared" si="28"/>
        <v>0</v>
      </c>
      <c r="BJ167" s="16" t="s">
        <v>83</v>
      </c>
      <c r="BK167" s="199">
        <f t="shared" si="29"/>
        <v>0</v>
      </c>
      <c r="BL167" s="16" t="s">
        <v>243</v>
      </c>
      <c r="BM167" s="198" t="s">
        <v>280</v>
      </c>
    </row>
    <row r="168" spans="1:65" s="2" customFormat="1" ht="16.5" customHeight="1">
      <c r="A168" s="33"/>
      <c r="B168" s="34"/>
      <c r="C168" s="186" t="s">
        <v>281</v>
      </c>
      <c r="D168" s="186" t="s">
        <v>118</v>
      </c>
      <c r="E168" s="187" t="s">
        <v>282</v>
      </c>
      <c r="F168" s="188" t="s">
        <v>283</v>
      </c>
      <c r="G168" s="189" t="s">
        <v>134</v>
      </c>
      <c r="H168" s="190">
        <v>14</v>
      </c>
      <c r="I168" s="191"/>
      <c r="J168" s="192">
        <f t="shared" si="20"/>
        <v>0</v>
      </c>
      <c r="K168" s="193"/>
      <c r="L168" s="38"/>
      <c r="M168" s="194" t="s">
        <v>1</v>
      </c>
      <c r="N168" s="195" t="s">
        <v>41</v>
      </c>
      <c r="O168" s="70"/>
      <c r="P168" s="196">
        <f t="shared" si="21"/>
        <v>0</v>
      </c>
      <c r="Q168" s="196">
        <v>0</v>
      </c>
      <c r="R168" s="196">
        <f t="shared" si="22"/>
        <v>0</v>
      </c>
      <c r="S168" s="196">
        <v>0</v>
      </c>
      <c r="T168" s="197">
        <f t="shared" si="2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243</v>
      </c>
      <c r="AT168" s="198" t="s">
        <v>118</v>
      </c>
      <c r="AU168" s="198" t="s">
        <v>83</v>
      </c>
      <c r="AY168" s="16" t="s">
        <v>115</v>
      </c>
      <c r="BE168" s="199">
        <f t="shared" si="24"/>
        <v>0</v>
      </c>
      <c r="BF168" s="199">
        <f t="shared" si="25"/>
        <v>0</v>
      </c>
      <c r="BG168" s="199">
        <f t="shared" si="26"/>
        <v>0</v>
      </c>
      <c r="BH168" s="199">
        <f t="shared" si="27"/>
        <v>0</v>
      </c>
      <c r="BI168" s="199">
        <f t="shared" si="28"/>
        <v>0</v>
      </c>
      <c r="BJ168" s="16" t="s">
        <v>83</v>
      </c>
      <c r="BK168" s="199">
        <f t="shared" si="29"/>
        <v>0</v>
      </c>
      <c r="BL168" s="16" t="s">
        <v>243</v>
      </c>
      <c r="BM168" s="198" t="s">
        <v>284</v>
      </c>
    </row>
    <row r="169" spans="1:65" s="2" customFormat="1" ht="24.2" customHeight="1">
      <c r="A169" s="33"/>
      <c r="B169" s="34"/>
      <c r="C169" s="186" t="s">
        <v>285</v>
      </c>
      <c r="D169" s="186" t="s">
        <v>118</v>
      </c>
      <c r="E169" s="187" t="s">
        <v>286</v>
      </c>
      <c r="F169" s="188" t="s">
        <v>287</v>
      </c>
      <c r="G169" s="189" t="s">
        <v>134</v>
      </c>
      <c r="H169" s="190">
        <v>10</v>
      </c>
      <c r="I169" s="191"/>
      <c r="J169" s="192">
        <f t="shared" si="20"/>
        <v>0</v>
      </c>
      <c r="K169" s="193"/>
      <c r="L169" s="38"/>
      <c r="M169" s="194" t="s">
        <v>1</v>
      </c>
      <c r="N169" s="195" t="s">
        <v>41</v>
      </c>
      <c r="O169" s="70"/>
      <c r="P169" s="196">
        <f t="shared" si="21"/>
        <v>0</v>
      </c>
      <c r="Q169" s="196">
        <v>0</v>
      </c>
      <c r="R169" s="196">
        <f t="shared" si="22"/>
        <v>0</v>
      </c>
      <c r="S169" s="196">
        <v>0</v>
      </c>
      <c r="T169" s="197">
        <f t="shared" si="2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243</v>
      </c>
      <c r="AT169" s="198" t="s">
        <v>118</v>
      </c>
      <c r="AU169" s="198" t="s">
        <v>83</v>
      </c>
      <c r="AY169" s="16" t="s">
        <v>115</v>
      </c>
      <c r="BE169" s="199">
        <f t="shared" si="24"/>
        <v>0</v>
      </c>
      <c r="BF169" s="199">
        <f t="shared" si="25"/>
        <v>0</v>
      </c>
      <c r="BG169" s="199">
        <f t="shared" si="26"/>
        <v>0</v>
      </c>
      <c r="BH169" s="199">
        <f t="shared" si="27"/>
        <v>0</v>
      </c>
      <c r="BI169" s="199">
        <f t="shared" si="28"/>
        <v>0</v>
      </c>
      <c r="BJ169" s="16" t="s">
        <v>83</v>
      </c>
      <c r="BK169" s="199">
        <f t="shared" si="29"/>
        <v>0</v>
      </c>
      <c r="BL169" s="16" t="s">
        <v>243</v>
      </c>
      <c r="BM169" s="198" t="s">
        <v>288</v>
      </c>
    </row>
    <row r="170" spans="1:65" s="2" customFormat="1" ht="44.25" customHeight="1">
      <c r="A170" s="33"/>
      <c r="B170" s="34"/>
      <c r="C170" s="186" t="s">
        <v>289</v>
      </c>
      <c r="D170" s="186" t="s">
        <v>118</v>
      </c>
      <c r="E170" s="187" t="s">
        <v>290</v>
      </c>
      <c r="F170" s="188" t="s">
        <v>291</v>
      </c>
      <c r="G170" s="189" t="s">
        <v>134</v>
      </c>
      <c r="H170" s="190">
        <v>0.95099999999999996</v>
      </c>
      <c r="I170" s="191"/>
      <c r="J170" s="192">
        <f t="shared" si="20"/>
        <v>0</v>
      </c>
      <c r="K170" s="193"/>
      <c r="L170" s="38"/>
      <c r="M170" s="194" t="s">
        <v>1</v>
      </c>
      <c r="N170" s="195" t="s">
        <v>41</v>
      </c>
      <c r="O170" s="70"/>
      <c r="P170" s="196">
        <f t="shared" si="21"/>
        <v>0</v>
      </c>
      <c r="Q170" s="196">
        <v>0</v>
      </c>
      <c r="R170" s="196">
        <f t="shared" si="22"/>
        <v>0</v>
      </c>
      <c r="S170" s="196">
        <v>0</v>
      </c>
      <c r="T170" s="197">
        <f t="shared" si="2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243</v>
      </c>
      <c r="AT170" s="198" t="s">
        <v>118</v>
      </c>
      <c r="AU170" s="198" t="s">
        <v>83</v>
      </c>
      <c r="AY170" s="16" t="s">
        <v>115</v>
      </c>
      <c r="BE170" s="199">
        <f t="shared" si="24"/>
        <v>0</v>
      </c>
      <c r="BF170" s="199">
        <f t="shared" si="25"/>
        <v>0</v>
      </c>
      <c r="BG170" s="199">
        <f t="shared" si="26"/>
        <v>0</v>
      </c>
      <c r="BH170" s="199">
        <f t="shared" si="27"/>
        <v>0</v>
      </c>
      <c r="BI170" s="199">
        <f t="shared" si="28"/>
        <v>0</v>
      </c>
      <c r="BJ170" s="16" t="s">
        <v>83</v>
      </c>
      <c r="BK170" s="199">
        <f t="shared" si="29"/>
        <v>0</v>
      </c>
      <c r="BL170" s="16" t="s">
        <v>243</v>
      </c>
      <c r="BM170" s="198" t="s">
        <v>292</v>
      </c>
    </row>
    <row r="171" spans="1:65" s="13" customFormat="1" ht="11.25">
      <c r="B171" s="200"/>
      <c r="C171" s="201"/>
      <c r="D171" s="202" t="s">
        <v>136</v>
      </c>
      <c r="E171" s="203" t="s">
        <v>1</v>
      </c>
      <c r="F171" s="204" t="s">
        <v>293</v>
      </c>
      <c r="G171" s="201"/>
      <c r="H171" s="205">
        <v>0.95099999999999996</v>
      </c>
      <c r="I171" s="206"/>
      <c r="J171" s="201"/>
      <c r="K171" s="201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136</v>
      </c>
      <c r="AU171" s="211" t="s">
        <v>83</v>
      </c>
      <c r="AV171" s="13" t="s">
        <v>85</v>
      </c>
      <c r="AW171" s="13" t="s">
        <v>33</v>
      </c>
      <c r="AX171" s="13" t="s">
        <v>83</v>
      </c>
      <c r="AY171" s="211" t="s">
        <v>115</v>
      </c>
    </row>
    <row r="172" spans="1:65" s="2" customFormat="1" ht="44.25" customHeight="1">
      <c r="A172" s="33"/>
      <c r="B172" s="34"/>
      <c r="C172" s="186" t="s">
        <v>294</v>
      </c>
      <c r="D172" s="186" t="s">
        <v>118</v>
      </c>
      <c r="E172" s="187" t="s">
        <v>295</v>
      </c>
      <c r="F172" s="188" t="s">
        <v>296</v>
      </c>
      <c r="G172" s="189" t="s">
        <v>134</v>
      </c>
      <c r="H172" s="190">
        <v>37.44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41</v>
      </c>
      <c r="O172" s="70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243</v>
      </c>
      <c r="AT172" s="198" t="s">
        <v>118</v>
      </c>
      <c r="AU172" s="198" t="s">
        <v>83</v>
      </c>
      <c r="AY172" s="16" t="s">
        <v>115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83</v>
      </c>
      <c r="BK172" s="199">
        <f>ROUND(I172*H172,2)</f>
        <v>0</v>
      </c>
      <c r="BL172" s="16" t="s">
        <v>243</v>
      </c>
      <c r="BM172" s="198" t="s">
        <v>297</v>
      </c>
    </row>
    <row r="173" spans="1:65" s="13" customFormat="1" ht="11.25">
      <c r="B173" s="200"/>
      <c r="C173" s="201"/>
      <c r="D173" s="202" t="s">
        <v>136</v>
      </c>
      <c r="E173" s="203" t="s">
        <v>1</v>
      </c>
      <c r="F173" s="204" t="s">
        <v>298</v>
      </c>
      <c r="G173" s="201"/>
      <c r="H173" s="205">
        <v>18.72</v>
      </c>
      <c r="I173" s="206"/>
      <c r="J173" s="201"/>
      <c r="K173" s="201"/>
      <c r="L173" s="207"/>
      <c r="M173" s="208"/>
      <c r="N173" s="209"/>
      <c r="O173" s="209"/>
      <c r="P173" s="209"/>
      <c r="Q173" s="209"/>
      <c r="R173" s="209"/>
      <c r="S173" s="209"/>
      <c r="T173" s="210"/>
      <c r="AT173" s="211" t="s">
        <v>136</v>
      </c>
      <c r="AU173" s="211" t="s">
        <v>83</v>
      </c>
      <c r="AV173" s="13" t="s">
        <v>85</v>
      </c>
      <c r="AW173" s="13" t="s">
        <v>33</v>
      </c>
      <c r="AX173" s="13" t="s">
        <v>76</v>
      </c>
      <c r="AY173" s="211" t="s">
        <v>115</v>
      </c>
    </row>
    <row r="174" spans="1:65" s="13" customFormat="1" ht="11.25">
      <c r="B174" s="200"/>
      <c r="C174" s="201"/>
      <c r="D174" s="202" t="s">
        <v>136</v>
      </c>
      <c r="E174" s="203" t="s">
        <v>1</v>
      </c>
      <c r="F174" s="204" t="s">
        <v>299</v>
      </c>
      <c r="G174" s="201"/>
      <c r="H174" s="205">
        <v>18.72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136</v>
      </c>
      <c r="AU174" s="211" t="s">
        <v>83</v>
      </c>
      <c r="AV174" s="13" t="s">
        <v>85</v>
      </c>
      <c r="AW174" s="13" t="s">
        <v>33</v>
      </c>
      <c r="AX174" s="13" t="s">
        <v>76</v>
      </c>
      <c r="AY174" s="211" t="s">
        <v>115</v>
      </c>
    </row>
    <row r="175" spans="1:65" s="14" customFormat="1" ht="11.25">
      <c r="B175" s="212"/>
      <c r="C175" s="213"/>
      <c r="D175" s="202" t="s">
        <v>136</v>
      </c>
      <c r="E175" s="214" t="s">
        <v>1</v>
      </c>
      <c r="F175" s="215" t="s">
        <v>141</v>
      </c>
      <c r="G175" s="213"/>
      <c r="H175" s="216">
        <v>37.44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136</v>
      </c>
      <c r="AU175" s="222" t="s">
        <v>83</v>
      </c>
      <c r="AV175" s="14" t="s">
        <v>122</v>
      </c>
      <c r="AW175" s="14" t="s">
        <v>33</v>
      </c>
      <c r="AX175" s="14" t="s">
        <v>83</v>
      </c>
      <c r="AY175" s="222" t="s">
        <v>115</v>
      </c>
    </row>
    <row r="176" spans="1:65" s="2" customFormat="1" ht="49.15" customHeight="1">
      <c r="A176" s="33"/>
      <c r="B176" s="34"/>
      <c r="C176" s="186" t="s">
        <v>300</v>
      </c>
      <c r="D176" s="186" t="s">
        <v>118</v>
      </c>
      <c r="E176" s="187" t="s">
        <v>301</v>
      </c>
      <c r="F176" s="188" t="s">
        <v>302</v>
      </c>
      <c r="G176" s="189" t="s">
        <v>212</v>
      </c>
      <c r="H176" s="190">
        <v>296.33999999999997</v>
      </c>
      <c r="I176" s="191"/>
      <c r="J176" s="192">
        <f>ROUND(I176*H176,2)</f>
        <v>0</v>
      </c>
      <c r="K176" s="193"/>
      <c r="L176" s="38"/>
      <c r="M176" s="194" t="s">
        <v>1</v>
      </c>
      <c r="N176" s="195" t="s">
        <v>41</v>
      </c>
      <c r="O176" s="70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243</v>
      </c>
      <c r="AT176" s="198" t="s">
        <v>118</v>
      </c>
      <c r="AU176" s="198" t="s">
        <v>83</v>
      </c>
      <c r="AY176" s="16" t="s">
        <v>115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83</v>
      </c>
      <c r="BK176" s="199">
        <f>ROUND(I176*H176,2)</f>
        <v>0</v>
      </c>
      <c r="BL176" s="16" t="s">
        <v>243</v>
      </c>
      <c r="BM176" s="198" t="s">
        <v>303</v>
      </c>
    </row>
    <row r="177" spans="1:65" s="13" customFormat="1" ht="11.25">
      <c r="B177" s="200"/>
      <c r="C177" s="201"/>
      <c r="D177" s="202" t="s">
        <v>136</v>
      </c>
      <c r="E177" s="203" t="s">
        <v>1</v>
      </c>
      <c r="F177" s="204" t="s">
        <v>304</v>
      </c>
      <c r="G177" s="201"/>
      <c r="H177" s="205">
        <v>296.33999999999997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136</v>
      </c>
      <c r="AU177" s="211" t="s">
        <v>83</v>
      </c>
      <c r="AV177" s="13" t="s">
        <v>85</v>
      </c>
      <c r="AW177" s="13" t="s">
        <v>33</v>
      </c>
      <c r="AX177" s="13" t="s">
        <v>76</v>
      </c>
      <c r="AY177" s="211" t="s">
        <v>115</v>
      </c>
    </row>
    <row r="178" spans="1:65" s="14" customFormat="1" ht="11.25">
      <c r="B178" s="212"/>
      <c r="C178" s="213"/>
      <c r="D178" s="202" t="s">
        <v>136</v>
      </c>
      <c r="E178" s="214" t="s">
        <v>1</v>
      </c>
      <c r="F178" s="215" t="s">
        <v>141</v>
      </c>
      <c r="G178" s="213"/>
      <c r="H178" s="216">
        <v>296.33999999999997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136</v>
      </c>
      <c r="AU178" s="222" t="s">
        <v>83</v>
      </c>
      <c r="AV178" s="14" t="s">
        <v>122</v>
      </c>
      <c r="AW178" s="14" t="s">
        <v>33</v>
      </c>
      <c r="AX178" s="14" t="s">
        <v>83</v>
      </c>
      <c r="AY178" s="222" t="s">
        <v>115</v>
      </c>
    </row>
    <row r="179" spans="1:65" s="2" customFormat="1" ht="49.15" customHeight="1">
      <c r="A179" s="33"/>
      <c r="B179" s="34"/>
      <c r="C179" s="186" t="s">
        <v>305</v>
      </c>
      <c r="D179" s="186" t="s">
        <v>118</v>
      </c>
      <c r="E179" s="187" t="s">
        <v>306</v>
      </c>
      <c r="F179" s="188" t="s">
        <v>307</v>
      </c>
      <c r="G179" s="189" t="s">
        <v>212</v>
      </c>
      <c r="H179" s="190">
        <v>0.86</v>
      </c>
      <c r="I179" s="191"/>
      <c r="J179" s="192">
        <f>ROUND(I179*H179,2)</f>
        <v>0</v>
      </c>
      <c r="K179" s="193"/>
      <c r="L179" s="38"/>
      <c r="M179" s="194" t="s">
        <v>1</v>
      </c>
      <c r="N179" s="195" t="s">
        <v>41</v>
      </c>
      <c r="O179" s="70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243</v>
      </c>
      <c r="AT179" s="198" t="s">
        <v>118</v>
      </c>
      <c r="AU179" s="198" t="s">
        <v>83</v>
      </c>
      <c r="AY179" s="16" t="s">
        <v>115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83</v>
      </c>
      <c r="BK179" s="199">
        <f>ROUND(I179*H179,2)</f>
        <v>0</v>
      </c>
      <c r="BL179" s="16" t="s">
        <v>243</v>
      </c>
      <c r="BM179" s="198" t="s">
        <v>308</v>
      </c>
    </row>
    <row r="180" spans="1:65" s="13" customFormat="1" ht="11.25">
      <c r="B180" s="200"/>
      <c r="C180" s="201"/>
      <c r="D180" s="202" t="s">
        <v>136</v>
      </c>
      <c r="E180" s="203" t="s">
        <v>1</v>
      </c>
      <c r="F180" s="204" t="s">
        <v>309</v>
      </c>
      <c r="G180" s="201"/>
      <c r="H180" s="205">
        <v>0.86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136</v>
      </c>
      <c r="AU180" s="211" t="s">
        <v>83</v>
      </c>
      <c r="AV180" s="13" t="s">
        <v>85</v>
      </c>
      <c r="AW180" s="13" t="s">
        <v>33</v>
      </c>
      <c r="AX180" s="13" t="s">
        <v>76</v>
      </c>
      <c r="AY180" s="211" t="s">
        <v>115</v>
      </c>
    </row>
    <row r="181" spans="1:65" s="14" customFormat="1" ht="11.25">
      <c r="B181" s="212"/>
      <c r="C181" s="213"/>
      <c r="D181" s="202" t="s">
        <v>136</v>
      </c>
      <c r="E181" s="214" t="s">
        <v>1</v>
      </c>
      <c r="F181" s="215" t="s">
        <v>141</v>
      </c>
      <c r="G181" s="213"/>
      <c r="H181" s="216">
        <v>0.86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136</v>
      </c>
      <c r="AU181" s="222" t="s">
        <v>83</v>
      </c>
      <c r="AV181" s="14" t="s">
        <v>122</v>
      </c>
      <c r="AW181" s="14" t="s">
        <v>33</v>
      </c>
      <c r="AX181" s="14" t="s">
        <v>83</v>
      </c>
      <c r="AY181" s="222" t="s">
        <v>115</v>
      </c>
    </row>
    <row r="182" spans="1:65" s="2" customFormat="1" ht="37.9" customHeight="1">
      <c r="A182" s="33"/>
      <c r="B182" s="34"/>
      <c r="C182" s="186" t="s">
        <v>310</v>
      </c>
      <c r="D182" s="186" t="s">
        <v>118</v>
      </c>
      <c r="E182" s="187" t="s">
        <v>311</v>
      </c>
      <c r="F182" s="188" t="s">
        <v>312</v>
      </c>
      <c r="G182" s="189" t="s">
        <v>212</v>
      </c>
      <c r="H182" s="190">
        <v>6.1369999999999996</v>
      </c>
      <c r="I182" s="191"/>
      <c r="J182" s="192">
        <f>ROUND(I182*H182,2)</f>
        <v>0</v>
      </c>
      <c r="K182" s="193"/>
      <c r="L182" s="38"/>
      <c r="M182" s="194" t="s">
        <v>1</v>
      </c>
      <c r="N182" s="195" t="s">
        <v>41</v>
      </c>
      <c r="O182" s="70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243</v>
      </c>
      <c r="AT182" s="198" t="s">
        <v>118</v>
      </c>
      <c r="AU182" s="198" t="s">
        <v>83</v>
      </c>
      <c r="AY182" s="16" t="s">
        <v>115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6" t="s">
        <v>83</v>
      </c>
      <c r="BK182" s="199">
        <f>ROUND(I182*H182,2)</f>
        <v>0</v>
      </c>
      <c r="BL182" s="16" t="s">
        <v>243</v>
      </c>
      <c r="BM182" s="198" t="s">
        <v>313</v>
      </c>
    </row>
    <row r="183" spans="1:65" s="13" customFormat="1" ht="11.25">
      <c r="B183" s="200"/>
      <c r="C183" s="201"/>
      <c r="D183" s="202" t="s">
        <v>136</v>
      </c>
      <c r="E183" s="203" t="s">
        <v>1</v>
      </c>
      <c r="F183" s="204" t="s">
        <v>314</v>
      </c>
      <c r="G183" s="201"/>
      <c r="H183" s="205">
        <v>2.7160000000000002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136</v>
      </c>
      <c r="AU183" s="211" t="s">
        <v>83</v>
      </c>
      <c r="AV183" s="13" t="s">
        <v>85</v>
      </c>
      <c r="AW183" s="13" t="s">
        <v>33</v>
      </c>
      <c r="AX183" s="13" t="s">
        <v>76</v>
      </c>
      <c r="AY183" s="211" t="s">
        <v>115</v>
      </c>
    </row>
    <row r="184" spans="1:65" s="13" customFormat="1" ht="11.25">
      <c r="B184" s="200"/>
      <c r="C184" s="201"/>
      <c r="D184" s="202" t="s">
        <v>136</v>
      </c>
      <c r="E184" s="203" t="s">
        <v>1</v>
      </c>
      <c r="F184" s="204" t="s">
        <v>315</v>
      </c>
      <c r="G184" s="201"/>
      <c r="H184" s="205">
        <v>0.41799999999999998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136</v>
      </c>
      <c r="AU184" s="211" t="s">
        <v>83</v>
      </c>
      <c r="AV184" s="13" t="s">
        <v>85</v>
      </c>
      <c r="AW184" s="13" t="s">
        <v>33</v>
      </c>
      <c r="AX184" s="13" t="s">
        <v>76</v>
      </c>
      <c r="AY184" s="211" t="s">
        <v>115</v>
      </c>
    </row>
    <row r="185" spans="1:65" s="13" customFormat="1" ht="11.25">
      <c r="B185" s="200"/>
      <c r="C185" s="201"/>
      <c r="D185" s="202" t="s">
        <v>136</v>
      </c>
      <c r="E185" s="203" t="s">
        <v>1</v>
      </c>
      <c r="F185" s="204" t="s">
        <v>316</v>
      </c>
      <c r="G185" s="201"/>
      <c r="H185" s="205">
        <v>0.25</v>
      </c>
      <c r="I185" s="206"/>
      <c r="J185" s="201"/>
      <c r="K185" s="201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136</v>
      </c>
      <c r="AU185" s="211" t="s">
        <v>83</v>
      </c>
      <c r="AV185" s="13" t="s">
        <v>85</v>
      </c>
      <c r="AW185" s="13" t="s">
        <v>33</v>
      </c>
      <c r="AX185" s="13" t="s">
        <v>76</v>
      </c>
      <c r="AY185" s="211" t="s">
        <v>115</v>
      </c>
    </row>
    <row r="186" spans="1:65" s="13" customFormat="1" ht="11.25">
      <c r="B186" s="200"/>
      <c r="C186" s="201"/>
      <c r="D186" s="202" t="s">
        <v>136</v>
      </c>
      <c r="E186" s="203" t="s">
        <v>1</v>
      </c>
      <c r="F186" s="204" t="s">
        <v>317</v>
      </c>
      <c r="G186" s="201"/>
      <c r="H186" s="205">
        <v>1.022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136</v>
      </c>
      <c r="AU186" s="211" t="s">
        <v>83</v>
      </c>
      <c r="AV186" s="13" t="s">
        <v>85</v>
      </c>
      <c r="AW186" s="13" t="s">
        <v>33</v>
      </c>
      <c r="AX186" s="13" t="s">
        <v>76</v>
      </c>
      <c r="AY186" s="211" t="s">
        <v>115</v>
      </c>
    </row>
    <row r="187" spans="1:65" s="13" customFormat="1" ht="11.25">
      <c r="B187" s="200"/>
      <c r="C187" s="201"/>
      <c r="D187" s="202" t="s">
        <v>136</v>
      </c>
      <c r="E187" s="203" t="s">
        <v>1</v>
      </c>
      <c r="F187" s="204" t="s">
        <v>318</v>
      </c>
      <c r="G187" s="201"/>
      <c r="H187" s="205">
        <v>0.82799999999999996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136</v>
      </c>
      <c r="AU187" s="211" t="s">
        <v>83</v>
      </c>
      <c r="AV187" s="13" t="s">
        <v>85</v>
      </c>
      <c r="AW187" s="13" t="s">
        <v>33</v>
      </c>
      <c r="AX187" s="13" t="s">
        <v>76</v>
      </c>
      <c r="AY187" s="211" t="s">
        <v>115</v>
      </c>
    </row>
    <row r="188" spans="1:65" s="13" customFormat="1" ht="11.25">
      <c r="B188" s="200"/>
      <c r="C188" s="201"/>
      <c r="D188" s="202" t="s">
        <v>136</v>
      </c>
      <c r="E188" s="203" t="s">
        <v>1</v>
      </c>
      <c r="F188" s="204" t="s">
        <v>319</v>
      </c>
      <c r="G188" s="201"/>
      <c r="H188" s="205">
        <v>3.2000000000000001E-2</v>
      </c>
      <c r="I188" s="206"/>
      <c r="J188" s="201"/>
      <c r="K188" s="201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136</v>
      </c>
      <c r="AU188" s="211" t="s">
        <v>83</v>
      </c>
      <c r="AV188" s="13" t="s">
        <v>85</v>
      </c>
      <c r="AW188" s="13" t="s">
        <v>33</v>
      </c>
      <c r="AX188" s="13" t="s">
        <v>76</v>
      </c>
      <c r="AY188" s="211" t="s">
        <v>115</v>
      </c>
    </row>
    <row r="189" spans="1:65" s="13" customFormat="1" ht="11.25">
      <c r="B189" s="200"/>
      <c r="C189" s="201"/>
      <c r="D189" s="202" t="s">
        <v>136</v>
      </c>
      <c r="E189" s="203" t="s">
        <v>1</v>
      </c>
      <c r="F189" s="204" t="s">
        <v>320</v>
      </c>
      <c r="G189" s="201"/>
      <c r="H189" s="205">
        <v>0.871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136</v>
      </c>
      <c r="AU189" s="211" t="s">
        <v>83</v>
      </c>
      <c r="AV189" s="13" t="s">
        <v>85</v>
      </c>
      <c r="AW189" s="13" t="s">
        <v>33</v>
      </c>
      <c r="AX189" s="13" t="s">
        <v>76</v>
      </c>
      <c r="AY189" s="211" t="s">
        <v>115</v>
      </c>
    </row>
    <row r="190" spans="1:65" s="14" customFormat="1" ht="11.25">
      <c r="B190" s="212"/>
      <c r="C190" s="213"/>
      <c r="D190" s="202" t="s">
        <v>136</v>
      </c>
      <c r="E190" s="214" t="s">
        <v>1</v>
      </c>
      <c r="F190" s="215" t="s">
        <v>141</v>
      </c>
      <c r="G190" s="213"/>
      <c r="H190" s="216">
        <v>6.1370000000000005</v>
      </c>
      <c r="I190" s="217"/>
      <c r="J190" s="213"/>
      <c r="K190" s="213"/>
      <c r="L190" s="218"/>
      <c r="M190" s="219"/>
      <c r="N190" s="220"/>
      <c r="O190" s="220"/>
      <c r="P190" s="220"/>
      <c r="Q190" s="220"/>
      <c r="R190" s="220"/>
      <c r="S190" s="220"/>
      <c r="T190" s="221"/>
      <c r="AT190" s="222" t="s">
        <v>136</v>
      </c>
      <c r="AU190" s="222" t="s">
        <v>83</v>
      </c>
      <c r="AV190" s="14" t="s">
        <v>122</v>
      </c>
      <c r="AW190" s="14" t="s">
        <v>33</v>
      </c>
      <c r="AX190" s="14" t="s">
        <v>83</v>
      </c>
      <c r="AY190" s="222" t="s">
        <v>115</v>
      </c>
    </row>
    <row r="191" spans="1:65" s="2" customFormat="1" ht="49.15" customHeight="1">
      <c r="A191" s="33"/>
      <c r="B191" s="34"/>
      <c r="C191" s="186" t="s">
        <v>321</v>
      </c>
      <c r="D191" s="186" t="s">
        <v>118</v>
      </c>
      <c r="E191" s="187" t="s">
        <v>322</v>
      </c>
      <c r="F191" s="188" t="s">
        <v>323</v>
      </c>
      <c r="G191" s="189" t="s">
        <v>212</v>
      </c>
      <c r="H191" s="190">
        <v>935</v>
      </c>
      <c r="I191" s="191"/>
      <c r="J191" s="192">
        <f>ROUND(I191*H191,2)</f>
        <v>0</v>
      </c>
      <c r="K191" s="193"/>
      <c r="L191" s="38"/>
      <c r="M191" s="194" t="s">
        <v>1</v>
      </c>
      <c r="N191" s="195" t="s">
        <v>41</v>
      </c>
      <c r="O191" s="70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243</v>
      </c>
      <c r="AT191" s="198" t="s">
        <v>118</v>
      </c>
      <c r="AU191" s="198" t="s">
        <v>83</v>
      </c>
      <c r="AY191" s="16" t="s">
        <v>115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83</v>
      </c>
      <c r="BK191" s="199">
        <f>ROUND(I191*H191,2)</f>
        <v>0</v>
      </c>
      <c r="BL191" s="16" t="s">
        <v>243</v>
      </c>
      <c r="BM191" s="198" t="s">
        <v>324</v>
      </c>
    </row>
    <row r="192" spans="1:65" s="13" customFormat="1" ht="11.25">
      <c r="B192" s="200"/>
      <c r="C192" s="201"/>
      <c r="D192" s="202" t="s">
        <v>136</v>
      </c>
      <c r="E192" s="203" t="s">
        <v>1</v>
      </c>
      <c r="F192" s="204" t="s">
        <v>325</v>
      </c>
      <c r="G192" s="201"/>
      <c r="H192" s="205">
        <v>935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136</v>
      </c>
      <c r="AU192" s="211" t="s">
        <v>83</v>
      </c>
      <c r="AV192" s="13" t="s">
        <v>85</v>
      </c>
      <c r="AW192" s="13" t="s">
        <v>33</v>
      </c>
      <c r="AX192" s="13" t="s">
        <v>76</v>
      </c>
      <c r="AY192" s="211" t="s">
        <v>115</v>
      </c>
    </row>
    <row r="193" spans="1:65" s="14" customFormat="1" ht="11.25">
      <c r="B193" s="212"/>
      <c r="C193" s="213"/>
      <c r="D193" s="202" t="s">
        <v>136</v>
      </c>
      <c r="E193" s="214" t="s">
        <v>1</v>
      </c>
      <c r="F193" s="215" t="s">
        <v>141</v>
      </c>
      <c r="G193" s="213"/>
      <c r="H193" s="216">
        <v>935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136</v>
      </c>
      <c r="AU193" s="222" t="s">
        <v>83</v>
      </c>
      <c r="AV193" s="14" t="s">
        <v>122</v>
      </c>
      <c r="AW193" s="14" t="s">
        <v>33</v>
      </c>
      <c r="AX193" s="14" t="s">
        <v>83</v>
      </c>
      <c r="AY193" s="222" t="s">
        <v>115</v>
      </c>
    </row>
    <row r="194" spans="1:65" s="2" customFormat="1" ht="24.2" customHeight="1">
      <c r="A194" s="33"/>
      <c r="B194" s="34"/>
      <c r="C194" s="186" t="s">
        <v>326</v>
      </c>
      <c r="D194" s="186" t="s">
        <v>118</v>
      </c>
      <c r="E194" s="187" t="s">
        <v>327</v>
      </c>
      <c r="F194" s="188" t="s">
        <v>328</v>
      </c>
      <c r="G194" s="189" t="s">
        <v>212</v>
      </c>
      <c r="H194" s="190">
        <v>170.29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41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243</v>
      </c>
      <c r="AT194" s="198" t="s">
        <v>118</v>
      </c>
      <c r="AU194" s="198" t="s">
        <v>83</v>
      </c>
      <c r="AY194" s="16" t="s">
        <v>115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83</v>
      </c>
      <c r="BK194" s="199">
        <f>ROUND(I194*H194,2)</f>
        <v>0</v>
      </c>
      <c r="BL194" s="16" t="s">
        <v>243</v>
      </c>
      <c r="BM194" s="198" t="s">
        <v>329</v>
      </c>
    </row>
    <row r="195" spans="1:65" s="13" customFormat="1" ht="11.25">
      <c r="B195" s="200"/>
      <c r="C195" s="201"/>
      <c r="D195" s="202" t="s">
        <v>136</v>
      </c>
      <c r="E195" s="203" t="s">
        <v>1</v>
      </c>
      <c r="F195" s="204" t="s">
        <v>330</v>
      </c>
      <c r="G195" s="201"/>
      <c r="H195" s="205">
        <v>148.16999999999999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136</v>
      </c>
      <c r="AU195" s="211" t="s">
        <v>83</v>
      </c>
      <c r="AV195" s="13" t="s">
        <v>85</v>
      </c>
      <c r="AW195" s="13" t="s">
        <v>33</v>
      </c>
      <c r="AX195" s="13" t="s">
        <v>76</v>
      </c>
      <c r="AY195" s="211" t="s">
        <v>115</v>
      </c>
    </row>
    <row r="196" spans="1:65" s="13" customFormat="1" ht="11.25">
      <c r="B196" s="200"/>
      <c r="C196" s="201"/>
      <c r="D196" s="202" t="s">
        <v>136</v>
      </c>
      <c r="E196" s="203" t="s">
        <v>1</v>
      </c>
      <c r="F196" s="204" t="s">
        <v>331</v>
      </c>
      <c r="G196" s="201"/>
      <c r="H196" s="205">
        <v>0.41799999999999998</v>
      </c>
      <c r="I196" s="206"/>
      <c r="J196" s="201"/>
      <c r="K196" s="201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136</v>
      </c>
      <c r="AU196" s="211" t="s">
        <v>83</v>
      </c>
      <c r="AV196" s="13" t="s">
        <v>85</v>
      </c>
      <c r="AW196" s="13" t="s">
        <v>33</v>
      </c>
      <c r="AX196" s="13" t="s">
        <v>76</v>
      </c>
      <c r="AY196" s="211" t="s">
        <v>115</v>
      </c>
    </row>
    <row r="197" spans="1:65" s="13" customFormat="1" ht="11.25">
      <c r="B197" s="200"/>
      <c r="C197" s="201"/>
      <c r="D197" s="202" t="s">
        <v>136</v>
      </c>
      <c r="E197" s="203" t="s">
        <v>1</v>
      </c>
      <c r="F197" s="204" t="s">
        <v>316</v>
      </c>
      <c r="G197" s="201"/>
      <c r="H197" s="205">
        <v>0.25</v>
      </c>
      <c r="I197" s="206"/>
      <c r="J197" s="201"/>
      <c r="K197" s="201"/>
      <c r="L197" s="207"/>
      <c r="M197" s="208"/>
      <c r="N197" s="209"/>
      <c r="O197" s="209"/>
      <c r="P197" s="209"/>
      <c r="Q197" s="209"/>
      <c r="R197" s="209"/>
      <c r="S197" s="209"/>
      <c r="T197" s="210"/>
      <c r="AT197" s="211" t="s">
        <v>136</v>
      </c>
      <c r="AU197" s="211" t="s">
        <v>83</v>
      </c>
      <c r="AV197" s="13" t="s">
        <v>85</v>
      </c>
      <c r="AW197" s="13" t="s">
        <v>33</v>
      </c>
      <c r="AX197" s="13" t="s">
        <v>76</v>
      </c>
      <c r="AY197" s="211" t="s">
        <v>115</v>
      </c>
    </row>
    <row r="198" spans="1:65" s="13" customFormat="1" ht="11.25">
      <c r="B198" s="200"/>
      <c r="C198" s="201"/>
      <c r="D198" s="202" t="s">
        <v>136</v>
      </c>
      <c r="E198" s="203" t="s">
        <v>1</v>
      </c>
      <c r="F198" s="204" t="s">
        <v>317</v>
      </c>
      <c r="G198" s="201"/>
      <c r="H198" s="205">
        <v>1.022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136</v>
      </c>
      <c r="AU198" s="211" t="s">
        <v>83</v>
      </c>
      <c r="AV198" s="13" t="s">
        <v>85</v>
      </c>
      <c r="AW198" s="13" t="s">
        <v>33</v>
      </c>
      <c r="AX198" s="13" t="s">
        <v>76</v>
      </c>
      <c r="AY198" s="211" t="s">
        <v>115</v>
      </c>
    </row>
    <row r="199" spans="1:65" s="13" customFormat="1" ht="11.25">
      <c r="B199" s="200"/>
      <c r="C199" s="201"/>
      <c r="D199" s="202" t="s">
        <v>136</v>
      </c>
      <c r="E199" s="203" t="s">
        <v>1</v>
      </c>
      <c r="F199" s="204" t="s">
        <v>318</v>
      </c>
      <c r="G199" s="201"/>
      <c r="H199" s="205">
        <v>0.82799999999999996</v>
      </c>
      <c r="I199" s="206"/>
      <c r="J199" s="201"/>
      <c r="K199" s="201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136</v>
      </c>
      <c r="AU199" s="211" t="s">
        <v>83</v>
      </c>
      <c r="AV199" s="13" t="s">
        <v>85</v>
      </c>
      <c r="AW199" s="13" t="s">
        <v>33</v>
      </c>
      <c r="AX199" s="13" t="s">
        <v>76</v>
      </c>
      <c r="AY199" s="211" t="s">
        <v>115</v>
      </c>
    </row>
    <row r="200" spans="1:65" s="13" customFormat="1" ht="11.25">
      <c r="B200" s="200"/>
      <c r="C200" s="201"/>
      <c r="D200" s="202" t="s">
        <v>136</v>
      </c>
      <c r="E200" s="203" t="s">
        <v>1</v>
      </c>
      <c r="F200" s="204" t="s">
        <v>332</v>
      </c>
      <c r="G200" s="201"/>
      <c r="H200" s="205">
        <v>1.0999999999999999E-2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136</v>
      </c>
      <c r="AU200" s="211" t="s">
        <v>83</v>
      </c>
      <c r="AV200" s="13" t="s">
        <v>85</v>
      </c>
      <c r="AW200" s="13" t="s">
        <v>33</v>
      </c>
      <c r="AX200" s="13" t="s">
        <v>76</v>
      </c>
      <c r="AY200" s="211" t="s">
        <v>115</v>
      </c>
    </row>
    <row r="201" spans="1:65" s="13" customFormat="1" ht="11.25">
      <c r="B201" s="200"/>
      <c r="C201" s="201"/>
      <c r="D201" s="202" t="s">
        <v>136</v>
      </c>
      <c r="E201" s="203" t="s">
        <v>1</v>
      </c>
      <c r="F201" s="204" t="s">
        <v>320</v>
      </c>
      <c r="G201" s="201"/>
      <c r="H201" s="205">
        <v>0.871</v>
      </c>
      <c r="I201" s="206"/>
      <c r="J201" s="201"/>
      <c r="K201" s="201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136</v>
      </c>
      <c r="AU201" s="211" t="s">
        <v>83</v>
      </c>
      <c r="AV201" s="13" t="s">
        <v>85</v>
      </c>
      <c r="AW201" s="13" t="s">
        <v>33</v>
      </c>
      <c r="AX201" s="13" t="s">
        <v>76</v>
      </c>
      <c r="AY201" s="211" t="s">
        <v>115</v>
      </c>
    </row>
    <row r="202" spans="1:65" s="13" customFormat="1" ht="11.25">
      <c r="B202" s="200"/>
      <c r="C202" s="201"/>
      <c r="D202" s="202" t="s">
        <v>136</v>
      </c>
      <c r="E202" s="203" t="s">
        <v>1</v>
      </c>
      <c r="F202" s="204" t="s">
        <v>333</v>
      </c>
      <c r="G202" s="201"/>
      <c r="H202" s="205">
        <v>6.24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136</v>
      </c>
      <c r="AU202" s="211" t="s">
        <v>83</v>
      </c>
      <c r="AV202" s="13" t="s">
        <v>85</v>
      </c>
      <c r="AW202" s="13" t="s">
        <v>33</v>
      </c>
      <c r="AX202" s="13" t="s">
        <v>76</v>
      </c>
      <c r="AY202" s="211" t="s">
        <v>115</v>
      </c>
    </row>
    <row r="203" spans="1:65" s="13" customFormat="1" ht="11.25">
      <c r="B203" s="200"/>
      <c r="C203" s="201"/>
      <c r="D203" s="202" t="s">
        <v>136</v>
      </c>
      <c r="E203" s="203" t="s">
        <v>1</v>
      </c>
      <c r="F203" s="204" t="s">
        <v>334</v>
      </c>
      <c r="G203" s="201"/>
      <c r="H203" s="205">
        <v>12.48</v>
      </c>
      <c r="I203" s="206"/>
      <c r="J203" s="201"/>
      <c r="K203" s="201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136</v>
      </c>
      <c r="AU203" s="211" t="s">
        <v>83</v>
      </c>
      <c r="AV203" s="13" t="s">
        <v>85</v>
      </c>
      <c r="AW203" s="13" t="s">
        <v>33</v>
      </c>
      <c r="AX203" s="13" t="s">
        <v>76</v>
      </c>
      <c r="AY203" s="211" t="s">
        <v>115</v>
      </c>
    </row>
    <row r="204" spans="1:65" s="14" customFormat="1" ht="11.25">
      <c r="B204" s="212"/>
      <c r="C204" s="213"/>
      <c r="D204" s="202" t="s">
        <v>136</v>
      </c>
      <c r="E204" s="214" t="s">
        <v>1</v>
      </c>
      <c r="F204" s="215" t="s">
        <v>141</v>
      </c>
      <c r="G204" s="213"/>
      <c r="H204" s="216">
        <v>170.29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136</v>
      </c>
      <c r="AU204" s="222" t="s">
        <v>83</v>
      </c>
      <c r="AV204" s="14" t="s">
        <v>122</v>
      </c>
      <c r="AW204" s="14" t="s">
        <v>33</v>
      </c>
      <c r="AX204" s="14" t="s">
        <v>83</v>
      </c>
      <c r="AY204" s="222" t="s">
        <v>115</v>
      </c>
    </row>
    <row r="205" spans="1:65" s="2" customFormat="1" ht="33" customHeight="1">
      <c r="A205" s="33"/>
      <c r="B205" s="34"/>
      <c r="C205" s="186" t="s">
        <v>335</v>
      </c>
      <c r="D205" s="186" t="s">
        <v>118</v>
      </c>
      <c r="E205" s="187" t="s">
        <v>336</v>
      </c>
      <c r="F205" s="188" t="s">
        <v>337</v>
      </c>
      <c r="G205" s="189" t="s">
        <v>134</v>
      </c>
      <c r="H205" s="190">
        <v>3</v>
      </c>
      <c r="I205" s="191"/>
      <c r="J205" s="192">
        <f>ROUND(I205*H205,2)</f>
        <v>0</v>
      </c>
      <c r="K205" s="193"/>
      <c r="L205" s="38"/>
      <c r="M205" s="194" t="s">
        <v>1</v>
      </c>
      <c r="N205" s="195" t="s">
        <v>41</v>
      </c>
      <c r="O205" s="70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122</v>
      </c>
      <c r="AT205" s="198" t="s">
        <v>118</v>
      </c>
      <c r="AU205" s="198" t="s">
        <v>83</v>
      </c>
      <c r="AY205" s="16" t="s">
        <v>115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6" t="s">
        <v>83</v>
      </c>
      <c r="BK205" s="199">
        <f>ROUND(I205*H205,2)</f>
        <v>0</v>
      </c>
      <c r="BL205" s="16" t="s">
        <v>122</v>
      </c>
      <c r="BM205" s="198" t="s">
        <v>338</v>
      </c>
    </row>
    <row r="206" spans="1:65" s="13" customFormat="1" ht="11.25">
      <c r="B206" s="200"/>
      <c r="C206" s="201"/>
      <c r="D206" s="202" t="s">
        <v>136</v>
      </c>
      <c r="E206" s="203" t="s">
        <v>1</v>
      </c>
      <c r="F206" s="204" t="s">
        <v>339</v>
      </c>
      <c r="G206" s="201"/>
      <c r="H206" s="205">
        <v>1</v>
      </c>
      <c r="I206" s="206"/>
      <c r="J206" s="201"/>
      <c r="K206" s="201"/>
      <c r="L206" s="207"/>
      <c r="M206" s="208"/>
      <c r="N206" s="209"/>
      <c r="O206" s="209"/>
      <c r="P206" s="209"/>
      <c r="Q206" s="209"/>
      <c r="R206" s="209"/>
      <c r="S206" s="209"/>
      <c r="T206" s="210"/>
      <c r="AT206" s="211" t="s">
        <v>136</v>
      </c>
      <c r="AU206" s="211" t="s">
        <v>83</v>
      </c>
      <c r="AV206" s="13" t="s">
        <v>85</v>
      </c>
      <c r="AW206" s="13" t="s">
        <v>33</v>
      </c>
      <c r="AX206" s="13" t="s">
        <v>76</v>
      </c>
      <c r="AY206" s="211" t="s">
        <v>115</v>
      </c>
    </row>
    <row r="207" spans="1:65" s="13" customFormat="1" ht="11.25">
      <c r="B207" s="200"/>
      <c r="C207" s="201"/>
      <c r="D207" s="202" t="s">
        <v>136</v>
      </c>
      <c r="E207" s="203" t="s">
        <v>1</v>
      </c>
      <c r="F207" s="204" t="s">
        <v>340</v>
      </c>
      <c r="G207" s="201"/>
      <c r="H207" s="205">
        <v>1</v>
      </c>
      <c r="I207" s="206"/>
      <c r="J207" s="201"/>
      <c r="K207" s="201"/>
      <c r="L207" s="207"/>
      <c r="M207" s="208"/>
      <c r="N207" s="209"/>
      <c r="O207" s="209"/>
      <c r="P207" s="209"/>
      <c r="Q207" s="209"/>
      <c r="R207" s="209"/>
      <c r="S207" s="209"/>
      <c r="T207" s="210"/>
      <c r="AT207" s="211" t="s">
        <v>136</v>
      </c>
      <c r="AU207" s="211" t="s">
        <v>83</v>
      </c>
      <c r="AV207" s="13" t="s">
        <v>85</v>
      </c>
      <c r="AW207" s="13" t="s">
        <v>33</v>
      </c>
      <c r="AX207" s="13" t="s">
        <v>76</v>
      </c>
      <c r="AY207" s="211" t="s">
        <v>115</v>
      </c>
    </row>
    <row r="208" spans="1:65" s="13" customFormat="1" ht="11.25">
      <c r="B208" s="200"/>
      <c r="C208" s="201"/>
      <c r="D208" s="202" t="s">
        <v>136</v>
      </c>
      <c r="E208" s="203" t="s">
        <v>1</v>
      </c>
      <c r="F208" s="204" t="s">
        <v>341</v>
      </c>
      <c r="G208" s="201"/>
      <c r="H208" s="205">
        <v>1</v>
      </c>
      <c r="I208" s="206"/>
      <c r="J208" s="201"/>
      <c r="K208" s="201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136</v>
      </c>
      <c r="AU208" s="211" t="s">
        <v>83</v>
      </c>
      <c r="AV208" s="13" t="s">
        <v>85</v>
      </c>
      <c r="AW208" s="13" t="s">
        <v>33</v>
      </c>
      <c r="AX208" s="13" t="s">
        <v>76</v>
      </c>
      <c r="AY208" s="211" t="s">
        <v>115</v>
      </c>
    </row>
    <row r="209" spans="1:65" s="14" customFormat="1" ht="11.25">
      <c r="B209" s="212"/>
      <c r="C209" s="213"/>
      <c r="D209" s="202" t="s">
        <v>136</v>
      </c>
      <c r="E209" s="214" t="s">
        <v>1</v>
      </c>
      <c r="F209" s="215" t="s">
        <v>141</v>
      </c>
      <c r="G209" s="213"/>
      <c r="H209" s="216">
        <v>3</v>
      </c>
      <c r="I209" s="217"/>
      <c r="J209" s="213"/>
      <c r="K209" s="213"/>
      <c r="L209" s="218"/>
      <c r="M209" s="219"/>
      <c r="N209" s="220"/>
      <c r="O209" s="220"/>
      <c r="P209" s="220"/>
      <c r="Q209" s="220"/>
      <c r="R209" s="220"/>
      <c r="S209" s="220"/>
      <c r="T209" s="221"/>
      <c r="AT209" s="222" t="s">
        <v>136</v>
      </c>
      <c r="AU209" s="222" t="s">
        <v>83</v>
      </c>
      <c r="AV209" s="14" t="s">
        <v>122</v>
      </c>
      <c r="AW209" s="14" t="s">
        <v>33</v>
      </c>
      <c r="AX209" s="14" t="s">
        <v>83</v>
      </c>
      <c r="AY209" s="222" t="s">
        <v>115</v>
      </c>
    </row>
    <row r="210" spans="1:65" s="2" customFormat="1" ht="21.75" customHeight="1">
      <c r="A210" s="33"/>
      <c r="B210" s="34"/>
      <c r="C210" s="186" t="s">
        <v>342</v>
      </c>
      <c r="D210" s="186" t="s">
        <v>118</v>
      </c>
      <c r="E210" s="187" t="s">
        <v>343</v>
      </c>
      <c r="F210" s="188" t="s">
        <v>344</v>
      </c>
      <c r="G210" s="189" t="s">
        <v>212</v>
      </c>
      <c r="H210" s="190">
        <v>18.72</v>
      </c>
      <c r="I210" s="191"/>
      <c r="J210" s="192">
        <f>ROUND(I210*H210,2)</f>
        <v>0</v>
      </c>
      <c r="K210" s="193"/>
      <c r="L210" s="38"/>
      <c r="M210" s="194" t="s">
        <v>1</v>
      </c>
      <c r="N210" s="195" t="s">
        <v>41</v>
      </c>
      <c r="O210" s="70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8" t="s">
        <v>243</v>
      </c>
      <c r="AT210" s="198" t="s">
        <v>118</v>
      </c>
      <c r="AU210" s="198" t="s">
        <v>83</v>
      </c>
      <c r="AY210" s="16" t="s">
        <v>115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6" t="s">
        <v>83</v>
      </c>
      <c r="BK210" s="199">
        <f>ROUND(I210*H210,2)</f>
        <v>0</v>
      </c>
      <c r="BL210" s="16" t="s">
        <v>243</v>
      </c>
      <c r="BM210" s="198" t="s">
        <v>345</v>
      </c>
    </row>
    <row r="211" spans="1:65" s="2" customFormat="1" ht="16.5" customHeight="1">
      <c r="A211" s="33"/>
      <c r="B211" s="34"/>
      <c r="C211" s="186" t="s">
        <v>346</v>
      </c>
      <c r="D211" s="186" t="s">
        <v>118</v>
      </c>
      <c r="E211" s="187" t="s">
        <v>347</v>
      </c>
      <c r="F211" s="188" t="s">
        <v>348</v>
      </c>
      <c r="G211" s="189" t="s">
        <v>212</v>
      </c>
      <c r="H211" s="190">
        <v>0.86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41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243</v>
      </c>
      <c r="AT211" s="198" t="s">
        <v>118</v>
      </c>
      <c r="AU211" s="198" t="s">
        <v>83</v>
      </c>
      <c r="AY211" s="16" t="s">
        <v>115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83</v>
      </c>
      <c r="BK211" s="199">
        <f>ROUND(I211*H211,2)</f>
        <v>0</v>
      </c>
      <c r="BL211" s="16" t="s">
        <v>243</v>
      </c>
      <c r="BM211" s="198" t="s">
        <v>349</v>
      </c>
    </row>
    <row r="212" spans="1:65" s="13" customFormat="1" ht="11.25">
      <c r="B212" s="200"/>
      <c r="C212" s="201"/>
      <c r="D212" s="202" t="s">
        <v>136</v>
      </c>
      <c r="E212" s="203" t="s">
        <v>1</v>
      </c>
      <c r="F212" s="204" t="s">
        <v>350</v>
      </c>
      <c r="G212" s="201"/>
      <c r="H212" s="205">
        <v>0.82799999999999996</v>
      </c>
      <c r="I212" s="206"/>
      <c r="J212" s="201"/>
      <c r="K212" s="201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136</v>
      </c>
      <c r="AU212" s="211" t="s">
        <v>83</v>
      </c>
      <c r="AV212" s="13" t="s">
        <v>85</v>
      </c>
      <c r="AW212" s="13" t="s">
        <v>33</v>
      </c>
      <c r="AX212" s="13" t="s">
        <v>76</v>
      </c>
      <c r="AY212" s="211" t="s">
        <v>115</v>
      </c>
    </row>
    <row r="213" spans="1:65" s="13" customFormat="1" ht="11.25">
      <c r="B213" s="200"/>
      <c r="C213" s="201"/>
      <c r="D213" s="202" t="s">
        <v>136</v>
      </c>
      <c r="E213" s="203" t="s">
        <v>1</v>
      </c>
      <c r="F213" s="204" t="s">
        <v>351</v>
      </c>
      <c r="G213" s="201"/>
      <c r="H213" s="205">
        <v>3.2000000000000001E-2</v>
      </c>
      <c r="I213" s="206"/>
      <c r="J213" s="201"/>
      <c r="K213" s="201"/>
      <c r="L213" s="207"/>
      <c r="M213" s="208"/>
      <c r="N213" s="209"/>
      <c r="O213" s="209"/>
      <c r="P213" s="209"/>
      <c r="Q213" s="209"/>
      <c r="R213" s="209"/>
      <c r="S213" s="209"/>
      <c r="T213" s="210"/>
      <c r="AT213" s="211" t="s">
        <v>136</v>
      </c>
      <c r="AU213" s="211" t="s">
        <v>83</v>
      </c>
      <c r="AV213" s="13" t="s">
        <v>85</v>
      </c>
      <c r="AW213" s="13" t="s">
        <v>33</v>
      </c>
      <c r="AX213" s="13" t="s">
        <v>76</v>
      </c>
      <c r="AY213" s="211" t="s">
        <v>115</v>
      </c>
    </row>
    <row r="214" spans="1:65" s="14" customFormat="1" ht="11.25">
      <c r="B214" s="212"/>
      <c r="C214" s="213"/>
      <c r="D214" s="202" t="s">
        <v>136</v>
      </c>
      <c r="E214" s="214" t="s">
        <v>1</v>
      </c>
      <c r="F214" s="215" t="s">
        <v>141</v>
      </c>
      <c r="G214" s="213"/>
      <c r="H214" s="216">
        <v>0.86</v>
      </c>
      <c r="I214" s="217"/>
      <c r="J214" s="213"/>
      <c r="K214" s="213"/>
      <c r="L214" s="218"/>
      <c r="M214" s="234"/>
      <c r="N214" s="235"/>
      <c r="O214" s="235"/>
      <c r="P214" s="235"/>
      <c r="Q214" s="235"/>
      <c r="R214" s="235"/>
      <c r="S214" s="235"/>
      <c r="T214" s="236"/>
      <c r="AT214" s="222" t="s">
        <v>136</v>
      </c>
      <c r="AU214" s="222" t="s">
        <v>83</v>
      </c>
      <c r="AV214" s="14" t="s">
        <v>122</v>
      </c>
      <c r="AW214" s="14" t="s">
        <v>33</v>
      </c>
      <c r="AX214" s="14" t="s">
        <v>83</v>
      </c>
      <c r="AY214" s="222" t="s">
        <v>115</v>
      </c>
    </row>
    <row r="215" spans="1:65" s="2" customFormat="1" ht="6.95" customHeight="1">
      <c r="A215" s="33"/>
      <c r="B215" s="53"/>
      <c r="C215" s="54"/>
      <c r="D215" s="54"/>
      <c r="E215" s="54"/>
      <c r="F215" s="54"/>
      <c r="G215" s="54"/>
      <c r="H215" s="54"/>
      <c r="I215" s="54"/>
      <c r="J215" s="54"/>
      <c r="K215" s="54"/>
      <c r="L215" s="38"/>
      <c r="M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</sheetData>
  <sheetProtection algorithmName="SHA-512" hashValue="TDF/iGjvoLramRfKQm4X3XZaaQrd9bs6ia/KYwdOlDSm0gflFsxCMGH72aCmxTm7sHvNKNU6Ot5PTHKkV632GQ==" saltValue="AgX9j+Z79j5orEtJCtPyPtGaN3jeCp9h1zlLegF717WxN9bPRybU6CAq+fjE/0H1x4f/2SOT4Vv20PqeijHzQA==" spinCount="100000" sheet="1" objects="1" scenarios="1" formatColumns="0" formatRows="0" autoFilter="0"/>
  <autoFilter ref="C118:K21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abSelected="1" topLeftCell="A1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85</v>
      </c>
    </row>
    <row r="4" spans="1:46" s="1" customFormat="1" ht="24.95" customHeight="1">
      <c r="B4" s="19"/>
      <c r="D4" s="109" t="s">
        <v>89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Výměna kolejnic v úseku Český Těšín - Hnojník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90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352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8. 6. 2023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>70994234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>Správa železnic s.o.,OŘ Ostrava,ST Ostrava</v>
      </c>
      <c r="F15" s="33"/>
      <c r="G15" s="33"/>
      <c r="H15" s="33"/>
      <c r="I15" s="111" t="s">
        <v>28</v>
      </c>
      <c r="J15" s="112" t="str">
        <f>IF('Rekapitulace stavby'!AN11="","",'Rekapitulace stavby'!AN11)</f>
        <v>CZ70994234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36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38</v>
      </c>
      <c r="G32" s="33"/>
      <c r="H32" s="33"/>
      <c r="I32" s="120" t="s">
        <v>37</v>
      </c>
      <c r="J32" s="120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40</v>
      </c>
      <c r="E33" s="111" t="s">
        <v>41</v>
      </c>
      <c r="F33" s="122">
        <f>ROUND((SUM(BE117:BE121)),  2)</f>
        <v>0</v>
      </c>
      <c r="G33" s="33"/>
      <c r="H33" s="33"/>
      <c r="I33" s="123">
        <v>0.21</v>
      </c>
      <c r="J33" s="122">
        <f>ROUND(((SUM(BE117:BE121))*I33),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42</v>
      </c>
      <c r="F34" s="122">
        <f>ROUND((SUM(BF117:BF121)),  2)</f>
        <v>0</v>
      </c>
      <c r="G34" s="33"/>
      <c r="H34" s="33"/>
      <c r="I34" s="123">
        <v>0.15</v>
      </c>
      <c r="J34" s="122">
        <f>ROUND(((SUM(BF117:BF121))*I34),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43</v>
      </c>
      <c r="F35" s="122">
        <f>ROUND((SUM(BG117:BG121)),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44</v>
      </c>
      <c r="F36" s="122">
        <f>ROUND((SUM(BH117:BH121)),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45</v>
      </c>
      <c r="F37" s="122">
        <f>ROUND((SUM(BI117:BI121)),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46</v>
      </c>
      <c r="E39" s="126"/>
      <c r="F39" s="126"/>
      <c r="G39" s="127" t="s">
        <v>47</v>
      </c>
      <c r="H39" s="128" t="s">
        <v>48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0" t="str">
        <f>E7</f>
        <v>Výměna kolejnic v úseku Český Těšín - Hnojník</v>
      </c>
      <c r="F85" s="291"/>
      <c r="G85" s="291"/>
      <c r="H85" s="29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VON - vedlejší a ostatní náklady</v>
      </c>
      <c r="F87" s="292"/>
      <c r="G87" s="292"/>
      <c r="H87" s="292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8. 6. 2023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 s.o.,OŘ Ostrava,ST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93</v>
      </c>
      <c r="D94" s="143"/>
      <c r="E94" s="143"/>
      <c r="F94" s="143"/>
      <c r="G94" s="143"/>
      <c r="H94" s="143"/>
      <c r="I94" s="143"/>
      <c r="J94" s="144" t="s">
        <v>94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95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96</v>
      </c>
    </row>
    <row r="97" spans="1:31" s="9" customFormat="1" ht="24.95" customHeight="1">
      <c r="B97" s="146"/>
      <c r="C97" s="147"/>
      <c r="D97" s="148" t="s">
        <v>353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100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90" t="str">
        <f>E7</f>
        <v>Výměna kolejnic v úseku Český Těšín - Hnojník</v>
      </c>
      <c r="F107" s="291"/>
      <c r="G107" s="291"/>
      <c r="H107" s="291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90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61" t="str">
        <f>E9</f>
        <v>VON - vedlejší a ostatní náklady</v>
      </c>
      <c r="F109" s="292"/>
      <c r="G109" s="292"/>
      <c r="H109" s="292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28" t="s">
        <v>22</v>
      </c>
      <c r="J111" s="65" t="str">
        <f>IF(J12="","",J12)</f>
        <v>8. 6. 2023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 s.o.,OŘ Ostrava,ST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34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101</v>
      </c>
      <c r="D116" s="161" t="s">
        <v>61</v>
      </c>
      <c r="E116" s="161" t="s">
        <v>57</v>
      </c>
      <c r="F116" s="161" t="s">
        <v>58</v>
      </c>
      <c r="G116" s="161" t="s">
        <v>102</v>
      </c>
      <c r="H116" s="161" t="s">
        <v>103</v>
      </c>
      <c r="I116" s="161" t="s">
        <v>104</v>
      </c>
      <c r="J116" s="162" t="s">
        <v>94</v>
      </c>
      <c r="K116" s="163" t="s">
        <v>105</v>
      </c>
      <c r="L116" s="164"/>
      <c r="M116" s="74" t="s">
        <v>1</v>
      </c>
      <c r="N116" s="75" t="s">
        <v>40</v>
      </c>
      <c r="O116" s="75" t="s">
        <v>106</v>
      </c>
      <c r="P116" s="75" t="s">
        <v>107</v>
      </c>
      <c r="Q116" s="75" t="s">
        <v>108</v>
      </c>
      <c r="R116" s="75" t="s">
        <v>109</v>
      </c>
      <c r="S116" s="75" t="s">
        <v>110</v>
      </c>
      <c r="T116" s="76" t="s">
        <v>111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112</v>
      </c>
      <c r="D117" s="35"/>
      <c r="E117" s="35"/>
      <c r="F117" s="35"/>
      <c r="G117" s="35"/>
      <c r="H117" s="35"/>
      <c r="I117" s="35"/>
      <c r="J117" s="165">
        <f>BK117</f>
        <v>0</v>
      </c>
      <c r="K117" s="35"/>
      <c r="L117" s="38"/>
      <c r="M117" s="77"/>
      <c r="N117" s="166"/>
      <c r="O117" s="78"/>
      <c r="P117" s="167">
        <f>P118</f>
        <v>0</v>
      </c>
      <c r="Q117" s="78"/>
      <c r="R117" s="167">
        <f>R118</f>
        <v>0</v>
      </c>
      <c r="S117" s="78"/>
      <c r="T117" s="168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75</v>
      </c>
      <c r="AU117" s="16" t="s">
        <v>96</v>
      </c>
      <c r="BK117" s="169">
        <f>BK118</f>
        <v>0</v>
      </c>
    </row>
    <row r="118" spans="1:65" s="12" customFormat="1" ht="25.9" customHeight="1">
      <c r="B118" s="170"/>
      <c r="C118" s="171"/>
      <c r="D118" s="172" t="s">
        <v>75</v>
      </c>
      <c r="E118" s="173" t="s">
        <v>354</v>
      </c>
      <c r="F118" s="173" t="s">
        <v>355</v>
      </c>
      <c r="G118" s="171"/>
      <c r="H118" s="171"/>
      <c r="I118" s="174"/>
      <c r="J118" s="175">
        <f>BK118</f>
        <v>0</v>
      </c>
      <c r="K118" s="171"/>
      <c r="L118" s="176"/>
      <c r="M118" s="177"/>
      <c r="N118" s="178"/>
      <c r="O118" s="178"/>
      <c r="P118" s="179">
        <f>SUM(P119:P121)</f>
        <v>0</v>
      </c>
      <c r="Q118" s="178"/>
      <c r="R118" s="179">
        <f>SUM(R119:R121)</f>
        <v>0</v>
      </c>
      <c r="S118" s="178"/>
      <c r="T118" s="180">
        <f>SUM(T119:T121)</f>
        <v>0</v>
      </c>
      <c r="AR118" s="181" t="s">
        <v>116</v>
      </c>
      <c r="AT118" s="182" t="s">
        <v>75</v>
      </c>
      <c r="AU118" s="182" t="s">
        <v>76</v>
      </c>
      <c r="AY118" s="181" t="s">
        <v>115</v>
      </c>
      <c r="BK118" s="183">
        <f>SUM(BK119:BK121)</f>
        <v>0</v>
      </c>
    </row>
    <row r="119" spans="1:65" s="2" customFormat="1" ht="33" customHeight="1">
      <c r="A119" s="33"/>
      <c r="B119" s="34"/>
      <c r="C119" s="186" t="s">
        <v>83</v>
      </c>
      <c r="D119" s="186" t="s">
        <v>118</v>
      </c>
      <c r="E119" s="187" t="s">
        <v>356</v>
      </c>
      <c r="F119" s="188" t="s">
        <v>357</v>
      </c>
      <c r="G119" s="189" t="s">
        <v>170</v>
      </c>
      <c r="H119" s="190">
        <v>5.22</v>
      </c>
      <c r="I119" s="191"/>
      <c r="J119" s="192">
        <f>ROUND(I119*H119,2)</f>
        <v>0</v>
      </c>
      <c r="K119" s="193"/>
      <c r="L119" s="38"/>
      <c r="M119" s="194" t="s">
        <v>1</v>
      </c>
      <c r="N119" s="195" t="s">
        <v>41</v>
      </c>
      <c r="O119" s="70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8" t="s">
        <v>122</v>
      </c>
      <c r="AT119" s="198" t="s">
        <v>118</v>
      </c>
      <c r="AU119" s="198" t="s">
        <v>83</v>
      </c>
      <c r="AY119" s="16" t="s">
        <v>115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6" t="s">
        <v>83</v>
      </c>
      <c r="BK119" s="199">
        <f>ROUND(I119*H119,2)</f>
        <v>0</v>
      </c>
      <c r="BL119" s="16" t="s">
        <v>122</v>
      </c>
      <c r="BM119" s="198" t="s">
        <v>358</v>
      </c>
    </row>
    <row r="120" spans="1:65" s="2" customFormat="1" ht="66.75" customHeight="1">
      <c r="A120" s="33"/>
      <c r="B120" s="34"/>
      <c r="C120" s="186" t="s">
        <v>85</v>
      </c>
      <c r="D120" s="186" t="s">
        <v>118</v>
      </c>
      <c r="E120" s="187" t="s">
        <v>359</v>
      </c>
      <c r="F120" s="188" t="s">
        <v>360</v>
      </c>
      <c r="G120" s="189" t="s">
        <v>361</v>
      </c>
      <c r="H120" s="190">
        <v>1</v>
      </c>
      <c r="I120" s="191"/>
      <c r="J120" s="192">
        <f>ROUND(I120*H120,2)</f>
        <v>0</v>
      </c>
      <c r="K120" s="193"/>
      <c r="L120" s="38"/>
      <c r="M120" s="194" t="s">
        <v>1</v>
      </c>
      <c r="N120" s="195" t="s">
        <v>41</v>
      </c>
      <c r="O120" s="70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8" t="s">
        <v>122</v>
      </c>
      <c r="AT120" s="198" t="s">
        <v>118</v>
      </c>
      <c r="AU120" s="198" t="s">
        <v>83</v>
      </c>
      <c r="AY120" s="16" t="s">
        <v>115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6" t="s">
        <v>83</v>
      </c>
      <c r="BK120" s="199">
        <f>ROUND(I120*H120,2)</f>
        <v>0</v>
      </c>
      <c r="BL120" s="16" t="s">
        <v>122</v>
      </c>
      <c r="BM120" s="198" t="s">
        <v>362</v>
      </c>
    </row>
    <row r="121" spans="1:65" s="2" customFormat="1" ht="24.2" customHeight="1">
      <c r="A121" s="33"/>
      <c r="B121" s="34"/>
      <c r="C121" s="186" t="s">
        <v>127</v>
      </c>
      <c r="D121" s="186" t="s">
        <v>118</v>
      </c>
      <c r="E121" s="187" t="s">
        <v>363</v>
      </c>
      <c r="F121" s="188" t="s">
        <v>364</v>
      </c>
      <c r="G121" s="189" t="s">
        <v>130</v>
      </c>
      <c r="H121" s="190">
        <v>3000</v>
      </c>
      <c r="I121" s="191"/>
      <c r="J121" s="192">
        <f>ROUND(I121*H121,2)</f>
        <v>0</v>
      </c>
      <c r="K121" s="193"/>
      <c r="L121" s="38"/>
      <c r="M121" s="237" t="s">
        <v>1</v>
      </c>
      <c r="N121" s="238" t="s">
        <v>41</v>
      </c>
      <c r="O121" s="239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122</v>
      </c>
      <c r="AT121" s="198" t="s">
        <v>118</v>
      </c>
      <c r="AU121" s="198" t="s">
        <v>83</v>
      </c>
      <c r="AY121" s="16" t="s">
        <v>115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83</v>
      </c>
      <c r="BK121" s="199">
        <f>ROUND(I121*H121,2)</f>
        <v>0</v>
      </c>
      <c r="BL121" s="16" t="s">
        <v>122</v>
      </c>
      <c r="BM121" s="198" t="s">
        <v>365</v>
      </c>
    </row>
    <row r="122" spans="1:65" s="2" customFormat="1" ht="6.95" customHeight="1">
      <c r="A122" s="3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38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sheetProtection algorithmName="SHA-512" hashValue="ntfLhQag0Dxdlb9dkQhYK8PJE1gl8Pm6GiuqOL8HTG1TZPV1c6ICuK9Jf6F6LOQwic3MwCKaM742yNrQ75yBOQ==" saltValue="zod+VVuHldJyM1XHgFOF0s68f6xq9MeVVAPwfBBlg419hHOCRJ1qd7p7A4Vv9/nXKqzBQdiAz7rv90Mrxl1L6g==" spinCount="100000" sheet="1" objects="1" scenarios="1" formatColumns="0" formatRows="0" autoFilter="0"/>
  <autoFilter ref="C116:K12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Výměna kolejnic v...</vt:lpstr>
      <vt:lpstr>VON - vedlejší a ostatní ...</vt:lpstr>
      <vt:lpstr>'Rekapitulace stavby'!Názvy_tisku</vt:lpstr>
      <vt:lpstr>'SO 01 - Výměna kolejnic v...'!Názvy_tisku</vt:lpstr>
      <vt:lpstr>'VON - vedlejší a ostatní ...'!Názvy_tisku</vt:lpstr>
      <vt:lpstr>'Rekapitulace stavby'!Oblast_tisku</vt:lpstr>
      <vt:lpstr>'SO 01 - Výměna kolejnic v...'!Oblast_tisku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2023-06-21T09:24:21Z</dcterms:created>
  <dcterms:modified xsi:type="dcterms:W3CDTF">2023-06-21T09:24:58Z</dcterms:modified>
</cp:coreProperties>
</file>